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 codeName="ThisWorkbook"/>
  <xr:revisionPtr revIDLastSave="0" documentId="13_ncr:1_{26A49684-8141-4C41-B408-E3D100025371}" xr6:coauthVersionLast="47" xr6:coauthVersionMax="47" xr10:uidLastSave="{00000000-0000-0000-0000-000000000000}"/>
  <bookViews>
    <workbookView xWindow="-110" yWindow="-110" windowWidth="29020" windowHeight="16420" tabRatio="824" activeTab="1" xr2:uid="{00000000-000D-0000-FFFF-FFFF00000000}"/>
  </bookViews>
  <sheets>
    <sheet name="Shift work calendar - V1" sheetId="1" r:id="rId1"/>
    <sheet name="Shift work calendar - V2" sheetId="5" r:id="rId2"/>
    <sheet name="Jobs and shifts" sheetId="3" r:id="rId3"/>
    <sheet name="Hoja1" sheetId="4" r:id="rId4"/>
  </sheets>
  <definedNames>
    <definedName name="AprSun1" localSheetId="1">DATE('Shift work calendar - V2'!CalendarYear,4,1)-WEEKDAY(DATE('Shift work calendar - V2'!CalendarYear,4,1))</definedName>
    <definedName name="AprSun1">DATE(CalendarYear,4,1)-WEEKDAY(DATE(CalendarYear,4,1))</definedName>
    <definedName name="_xlnm.Print_Area" localSheetId="0">'Shift work calendar - V1'!$B$2:$M$233</definedName>
    <definedName name="_xlnm.Print_Area" localSheetId="1">'Shift work calendar - V2'!$B$2:$M$233</definedName>
    <definedName name="AugSun1" localSheetId="1">DATE('Shift work calendar - V2'!CalendarYear,8,1)-WEEKDAY(DATE('Shift work calendar - V2'!CalendarYear,8,1))</definedName>
    <definedName name="AugSun1">DATE(CalendarYear,8,1)-WEEKDAY(DATE(CalendarYear,8,1))</definedName>
    <definedName name="CalendarYear" localSheetId="1">'Shift work calendar - V2'!$H$2</definedName>
    <definedName name="CalendarYear">'Shift work calendar - V1'!$H$2</definedName>
    <definedName name="DecSun1" localSheetId="1">DATE('Shift work calendar - V2'!CalendarYear,12,1)-WEEKDAY(DATE('Shift work calendar - V2'!CalendarYear,12,1))</definedName>
    <definedName name="DecSun1">DATE(CalendarYear,12,1)-WEEKDAY(DATE(CalendarYear,12,1))</definedName>
    <definedName name="FebSun1" localSheetId="1">DATE('Shift work calendar - V2'!CalendarYear,2,1)-WEEKDAY(DATE('Shift work calendar - V2'!CalendarYear,2,1))</definedName>
    <definedName name="FebSun1">DATE(CalendarYear,2,1)-WEEKDAY(DATE(CalendarYear,2,1))</definedName>
    <definedName name="JanSun1" localSheetId="1">DATE('Shift work calendar - V2'!CalendarYear,1,1)-WEEKDAY(DATE('Shift work calendar - V2'!CalendarYear,1,1))</definedName>
    <definedName name="JanSun1">DATE(CalendarYear,1,1)-WEEKDAY(DATE(CalendarYear,1,1))</definedName>
    <definedName name="Job1_DayOff_Code">'Jobs and shifts'!$D$25</definedName>
    <definedName name="Job1_Name">'Jobs and shifts'!$D$5</definedName>
    <definedName name="Job1_Pattern">'Jobs and shifts'!$D$27</definedName>
    <definedName name="Job1_Shift1_Code">'Jobs and shifts'!$D$9</definedName>
    <definedName name="Job1_Shift2_Code">'Jobs and shifts'!$D$15</definedName>
    <definedName name="Job1_Shift3_Code">'Jobs and shifts'!$D$21</definedName>
    <definedName name="Job1_StartDate">'Jobs and shifts'!$D$26</definedName>
    <definedName name="Job2_DayOff_Code">'Jobs and shifts'!$E$25</definedName>
    <definedName name="Job2_Name">'Jobs and shifts'!$E$5</definedName>
    <definedName name="Job2_Pattern">'Jobs and shifts'!$E$27</definedName>
    <definedName name="Job2_Shift1_Code">'Jobs and shifts'!$E$9</definedName>
    <definedName name="Job2_Shift2_Code">'Jobs and shifts'!$E$15</definedName>
    <definedName name="Job2_Shift3_Code">'Jobs and shifts'!$E$21</definedName>
    <definedName name="Job2_StartDate">'Jobs and shifts'!$E$26</definedName>
    <definedName name="Job3_DayOff_Code">'Jobs and shifts'!$F$25</definedName>
    <definedName name="Job3_Name">'Jobs and shifts'!$F$5</definedName>
    <definedName name="Job3_Pattern">'Jobs and shifts'!$F$27</definedName>
    <definedName name="Job3_Shift1_Code">'Jobs and shifts'!$F$9</definedName>
    <definedName name="Job3_Shift2_Code">'Jobs and shifts'!$F$15</definedName>
    <definedName name="Job3_Shift3_Code">'Jobs and shifts'!$F$21</definedName>
    <definedName name="Job3_StartDate">'Jobs and shifts'!$F$26</definedName>
    <definedName name="JulSun1" localSheetId="1">DATE('Shift work calendar - V2'!CalendarYear,7,1)-WEEKDAY(DATE('Shift work calendar - V2'!CalendarYear,7,1))</definedName>
    <definedName name="JulSun1">DATE(CalendarYear,7,1)-WEEKDAY(DATE(CalendarYear,7,1))</definedName>
    <definedName name="JunSun1" localSheetId="1">DATE('Shift work calendar - V2'!CalendarYear,6,1)-WEEKDAY(DATE('Shift work calendar - V2'!CalendarYear,6,1))</definedName>
    <definedName name="JunSun1">DATE(CalendarYear,6,1)-WEEKDAY(DATE(CalendarYear,6,1))</definedName>
    <definedName name="MarSun1" localSheetId="1">DATE('Shift work calendar - V2'!CalendarYear,3,1)-WEEKDAY(DATE('Shift work calendar - V2'!CalendarYear,3,1))</definedName>
    <definedName name="MarSun1">DATE(CalendarYear,3,1)-WEEKDAY(DATE(CalendarYear,3,1))</definedName>
    <definedName name="MaySun1" localSheetId="1">DATE('Shift work calendar - V2'!CalendarYear,5,1)-WEEKDAY(DATE('Shift work calendar - V2'!CalendarYear,5,1))</definedName>
    <definedName name="MaySun1">DATE(CalendarYear,5,1)-WEEKDAY(DATE(CalendarYear,5,1))</definedName>
    <definedName name="NovSun1" localSheetId="1">DATE('Shift work calendar - V2'!CalendarYear,11,1)-WEEKDAY(DATE('Shift work calendar - V2'!CalendarYear,11,1))</definedName>
    <definedName name="NovSun1">DATE(CalendarYear,11,1)-WEEKDAY(DATE(CalendarYear,11,1))</definedName>
    <definedName name="OctSun1" localSheetId="1">DATE('Shift work calendar - V2'!CalendarYear,10,1)-WEEKDAY(DATE('Shift work calendar - V2'!CalendarYear,10,1))</definedName>
    <definedName name="OctSun1">DATE(CalendarYear,10,1)-WEEKDAY(DATE(CalendarYear,10,1))</definedName>
    <definedName name="Range_Dates" localSheetId="1">'Shift work calendar - V2'!$C$6:$M$6,'Shift work calendar - V2'!$C$25:$M$25,'Shift work calendar - V2'!$C$44:$M$44,'Shift work calendar - V2'!$C$63:$M$63,'Shift work calendar - V2'!$C$69:$M$69,'Shift work calendar - V2'!$C$75:$M$75,'Shift work calendar - V2'!#REF!,'Shift work calendar - V2'!$C$139:$M$139,'Shift work calendar - V2'!$C$158:$M$158,'Shift work calendar - V2'!$C$177:$M$177,'Shift work calendar - V2'!$C$196:$M$196,'Shift work calendar - V2'!$C$215:$M$215</definedName>
    <definedName name="Range_Dates">'Shift work calendar - V1'!$C$6:$M$6,'Shift work calendar - V1'!$C$25:$M$25,'Shift work calendar - V1'!$C$44:$M$44,'Shift work calendar - V1'!$C$63:$M$63,'Shift work calendar - V1'!$C$69:$M$69,'Shift work calendar - V1'!$C$75:$M$75,'Shift work calendar - V1'!#REF!,'Shift work calendar - V1'!$C$139:$M$139,'Shift work calendar - V1'!$C$158:$M$158,'Shift work calendar - V1'!$C$177:$M$177,'Shift work calendar - V1'!$C$196:$M$196,'Shift work calendar - V1'!$C$215:$M$215</definedName>
    <definedName name="Range_Days" localSheetId="1">'Shift work calendar - V2'!$C$8:$M$10,'Shift work calendar - V2'!$C$27:$M$29,'Shift work calendar - V2'!$C$46:$M$48,'Shift work calendar - V2'!$C$65:$M$67,'Shift work calendar - V2'!$C$71:$M$73,'Shift work calendar - V2'!$C$77:$M$79,'Shift work calendar - V2'!#REF!,'Shift work calendar - V2'!$C$141:$M$143,'Shift work calendar - V2'!$C$160:$M$162,'Shift work calendar - V2'!$C$179:$M$181,'Shift work calendar - V2'!$C$198:$M$200,'Shift work calendar - V2'!$C$217:$M$219</definedName>
    <definedName name="Range_Days">'Shift work calendar - V1'!$C$8:$M$10,'Shift work calendar - V1'!$C$27:$M$29,'Shift work calendar - V1'!$C$46:$M$48,'Shift work calendar - V1'!$C$65:$M$67,'Shift work calendar - V1'!$C$71:$M$73,'Shift work calendar - V1'!$C$77:$M$79,'Shift work calendar - V1'!#REF!,'Shift work calendar - V1'!$C$141:$M$143,'Shift work calendar - V1'!$C$160:$M$162,'Shift work calendar - V1'!$C$179:$M$181,'Shift work calendar - V1'!$C$198:$M$200,'Shift work calendar - V1'!$C$217:$M$219</definedName>
    <definedName name="Range_Weekdays" localSheetId="1">'Shift work calendar - V2'!$C$7:$M$7,'Shift work calendar - V2'!$C$26:$M$26,'Shift work calendar - V2'!$C$45:$M$45,'Shift work calendar - V2'!$C$64:$M$64,'Shift work calendar - V2'!$C$70:$M$70,'Shift work calendar - V2'!$C$76:$M$76,'Shift work calendar - V2'!#REF!,'Shift work calendar - V2'!$C$140:$M$140,'Shift work calendar - V2'!$C$159:$M$159,'Shift work calendar - V2'!$C$178:$M$178,'Shift work calendar - V2'!$C$197:$M$197,'Shift work calendar - V2'!$C$216:$M$216</definedName>
    <definedName name="Range_Weekdays">'Shift work calendar - V1'!$C$7:$M$7,'Shift work calendar - V1'!$C$26:$M$26,'Shift work calendar - V1'!$C$45:$M$45,'Shift work calendar - V1'!$C$64:$M$64,'Shift work calendar - V1'!$C$70:$M$70,'Shift work calendar - V1'!$C$76:$M$76,'Shift work calendar - V1'!#REF!,'Shift work calendar - V1'!$C$140:$M$140,'Shift work calendar - V1'!$C$159:$M$159,'Shift work calendar - V1'!$C$178:$M$178,'Shift work calendar - V1'!$C$197:$M$197,'Shift work calendar - V1'!$C$216:$M$216</definedName>
    <definedName name="SepSun1" localSheetId="1">DATE('Shift work calendar - V2'!CalendarYear,9,1)-WEEKDAY(DATE('Shift work calendar - V2'!CalendarYear,9,1))</definedName>
    <definedName name="SepSun1">DATE(CalendarYear,9,1)-WEEKDAY(DATE(CalendarYear,9,1))</definedName>
    <definedName name="_xlnm.Print_Titles" localSheetId="0">'Shift work calendar - V1'!$B:$B,'Shift work calendar - V1'!$2:$5</definedName>
    <definedName name="_xlnm.Print_Titles" localSheetId="1">'Shift work calendar - V2'!$B:$B,'Shift work calendar - V2'!$2:$5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5" l="1"/>
  <c r="L6" i="5"/>
  <c r="K6" i="5"/>
  <c r="J6" i="5"/>
  <c r="I6" i="5"/>
  <c r="H6" i="5"/>
  <c r="G6" i="5"/>
  <c r="F6" i="5"/>
  <c r="E6" i="5"/>
  <c r="D6" i="5"/>
  <c r="C6" i="5"/>
  <c r="M227" i="5"/>
  <c r="L227" i="5"/>
  <c r="K227" i="5"/>
  <c r="J227" i="5"/>
  <c r="I227" i="5"/>
  <c r="H227" i="5"/>
  <c r="G227" i="5"/>
  <c r="F227" i="5"/>
  <c r="E227" i="5"/>
  <c r="D227" i="5"/>
  <c r="C227" i="5"/>
  <c r="B227" i="5"/>
  <c r="L221" i="5"/>
  <c r="K221" i="5"/>
  <c r="J221" i="5"/>
  <c r="I221" i="5"/>
  <c r="H221" i="5"/>
  <c r="G221" i="5"/>
  <c r="F221" i="5"/>
  <c r="E221" i="5"/>
  <c r="D221" i="5"/>
  <c r="C221" i="5"/>
  <c r="B221" i="5"/>
  <c r="L215" i="5"/>
  <c r="K215" i="5"/>
  <c r="J215" i="5"/>
  <c r="I215" i="5"/>
  <c r="H215" i="5"/>
  <c r="G215" i="5"/>
  <c r="F215" i="5"/>
  <c r="E215" i="5"/>
  <c r="D215" i="5"/>
  <c r="C215" i="5"/>
  <c r="B215" i="5"/>
  <c r="L208" i="5"/>
  <c r="K208" i="5"/>
  <c r="J208" i="5"/>
  <c r="I208" i="5"/>
  <c r="H208" i="5"/>
  <c r="G208" i="5"/>
  <c r="F208" i="5"/>
  <c r="E208" i="5"/>
  <c r="D208" i="5"/>
  <c r="C208" i="5"/>
  <c r="B208" i="5"/>
  <c r="L202" i="5"/>
  <c r="K202" i="5"/>
  <c r="J202" i="5"/>
  <c r="I202" i="5"/>
  <c r="H202" i="5"/>
  <c r="G202" i="5"/>
  <c r="F202" i="5"/>
  <c r="E202" i="5"/>
  <c r="D202" i="5"/>
  <c r="C202" i="5"/>
  <c r="B202" i="5"/>
  <c r="L196" i="5"/>
  <c r="K196" i="5"/>
  <c r="J196" i="5"/>
  <c r="I196" i="5"/>
  <c r="H196" i="5"/>
  <c r="G196" i="5"/>
  <c r="F196" i="5"/>
  <c r="E196" i="5"/>
  <c r="D196" i="5"/>
  <c r="C196" i="5"/>
  <c r="B196" i="5"/>
  <c r="M189" i="5"/>
  <c r="L189" i="5"/>
  <c r="K189" i="5"/>
  <c r="J189" i="5"/>
  <c r="I189" i="5"/>
  <c r="H189" i="5"/>
  <c r="G189" i="5"/>
  <c r="F189" i="5"/>
  <c r="E189" i="5"/>
  <c r="D189" i="5"/>
  <c r="C189" i="5"/>
  <c r="B189" i="5"/>
  <c r="L183" i="5"/>
  <c r="K183" i="5"/>
  <c r="J183" i="5"/>
  <c r="I183" i="5"/>
  <c r="H183" i="5"/>
  <c r="G183" i="5"/>
  <c r="F183" i="5"/>
  <c r="E183" i="5"/>
  <c r="D183" i="5"/>
  <c r="C183" i="5"/>
  <c r="B183" i="5"/>
  <c r="L177" i="5"/>
  <c r="K177" i="5"/>
  <c r="J177" i="5"/>
  <c r="I177" i="5"/>
  <c r="H177" i="5"/>
  <c r="G177" i="5"/>
  <c r="F177" i="5"/>
  <c r="E177" i="5"/>
  <c r="D177" i="5"/>
  <c r="C177" i="5"/>
  <c r="B177" i="5"/>
  <c r="L170" i="5"/>
  <c r="K170" i="5"/>
  <c r="J170" i="5"/>
  <c r="I170" i="5"/>
  <c r="H170" i="5"/>
  <c r="G170" i="5"/>
  <c r="F170" i="5"/>
  <c r="E170" i="5"/>
  <c r="D170" i="5"/>
  <c r="C170" i="5"/>
  <c r="B170" i="5"/>
  <c r="L164" i="5"/>
  <c r="K164" i="5"/>
  <c r="J164" i="5"/>
  <c r="I164" i="5"/>
  <c r="H164" i="5"/>
  <c r="G164" i="5"/>
  <c r="F164" i="5"/>
  <c r="E164" i="5"/>
  <c r="D164" i="5"/>
  <c r="C164" i="5"/>
  <c r="B164" i="5"/>
  <c r="L158" i="5"/>
  <c r="K158" i="5"/>
  <c r="J158" i="5"/>
  <c r="I158" i="5"/>
  <c r="H158" i="5"/>
  <c r="G158" i="5"/>
  <c r="F158" i="5"/>
  <c r="E158" i="5"/>
  <c r="D158" i="5"/>
  <c r="C158" i="5"/>
  <c r="B158" i="5"/>
  <c r="M151" i="5"/>
  <c r="L151" i="5"/>
  <c r="K151" i="5"/>
  <c r="J151" i="5"/>
  <c r="I151" i="5"/>
  <c r="H151" i="5"/>
  <c r="G151" i="5"/>
  <c r="F151" i="5"/>
  <c r="E151" i="5"/>
  <c r="D151" i="5"/>
  <c r="C151" i="5"/>
  <c r="B151" i="5"/>
  <c r="L145" i="5"/>
  <c r="K145" i="5"/>
  <c r="J145" i="5"/>
  <c r="I145" i="5"/>
  <c r="H145" i="5"/>
  <c r="G145" i="5"/>
  <c r="F145" i="5"/>
  <c r="E145" i="5"/>
  <c r="D145" i="5"/>
  <c r="C145" i="5"/>
  <c r="B145" i="5"/>
  <c r="L139" i="5"/>
  <c r="K139" i="5"/>
  <c r="J139" i="5"/>
  <c r="I139" i="5"/>
  <c r="H139" i="5"/>
  <c r="G139" i="5"/>
  <c r="F139" i="5"/>
  <c r="E139" i="5"/>
  <c r="D139" i="5"/>
  <c r="C139" i="5"/>
  <c r="B139" i="5"/>
  <c r="M132" i="5"/>
  <c r="L132" i="5"/>
  <c r="K132" i="5"/>
  <c r="J132" i="5"/>
  <c r="I132" i="5"/>
  <c r="H132" i="5"/>
  <c r="G132" i="5"/>
  <c r="F132" i="5"/>
  <c r="E132" i="5"/>
  <c r="D132" i="5"/>
  <c r="C132" i="5"/>
  <c r="B132" i="5"/>
  <c r="L126" i="5"/>
  <c r="K126" i="5"/>
  <c r="J126" i="5"/>
  <c r="I126" i="5"/>
  <c r="H126" i="5"/>
  <c r="G126" i="5"/>
  <c r="F126" i="5"/>
  <c r="E126" i="5"/>
  <c r="D126" i="5"/>
  <c r="C126" i="5"/>
  <c r="B126" i="5"/>
  <c r="L120" i="5"/>
  <c r="K120" i="5"/>
  <c r="J120" i="5"/>
  <c r="I120" i="5"/>
  <c r="H120" i="5"/>
  <c r="G120" i="5"/>
  <c r="F120" i="5"/>
  <c r="E120" i="5"/>
  <c r="D120" i="5"/>
  <c r="C120" i="5"/>
  <c r="B120" i="5"/>
  <c r="L113" i="5"/>
  <c r="K113" i="5"/>
  <c r="J113" i="5"/>
  <c r="I113" i="5"/>
  <c r="H113" i="5"/>
  <c r="G113" i="5"/>
  <c r="F113" i="5"/>
  <c r="E113" i="5"/>
  <c r="D113" i="5"/>
  <c r="C113" i="5"/>
  <c r="B113" i="5"/>
  <c r="L107" i="5"/>
  <c r="K107" i="5"/>
  <c r="J107" i="5"/>
  <c r="I107" i="5"/>
  <c r="H107" i="5"/>
  <c r="G107" i="5"/>
  <c r="F107" i="5"/>
  <c r="E107" i="5"/>
  <c r="D107" i="5"/>
  <c r="C107" i="5"/>
  <c r="B107" i="5"/>
  <c r="L101" i="5"/>
  <c r="K101" i="5"/>
  <c r="J101" i="5"/>
  <c r="I101" i="5"/>
  <c r="H101" i="5"/>
  <c r="G101" i="5"/>
  <c r="F101" i="5"/>
  <c r="E101" i="5"/>
  <c r="D101" i="5"/>
  <c r="C101" i="5"/>
  <c r="B101" i="5"/>
  <c r="M94" i="5"/>
  <c r="L94" i="5"/>
  <c r="K94" i="5"/>
  <c r="J94" i="5"/>
  <c r="I94" i="5"/>
  <c r="H94" i="5"/>
  <c r="G94" i="5"/>
  <c r="F94" i="5"/>
  <c r="E94" i="5"/>
  <c r="D94" i="5"/>
  <c r="C94" i="5"/>
  <c r="B94" i="5"/>
  <c r="L88" i="5"/>
  <c r="K88" i="5"/>
  <c r="J88" i="5"/>
  <c r="I88" i="5"/>
  <c r="H88" i="5"/>
  <c r="G88" i="5"/>
  <c r="F88" i="5"/>
  <c r="E88" i="5"/>
  <c r="D88" i="5"/>
  <c r="C88" i="5"/>
  <c r="B88" i="5"/>
  <c r="L82" i="5"/>
  <c r="K82" i="5"/>
  <c r="J82" i="5"/>
  <c r="I82" i="5"/>
  <c r="H82" i="5"/>
  <c r="G82" i="5"/>
  <c r="F82" i="5"/>
  <c r="E82" i="5"/>
  <c r="D82" i="5"/>
  <c r="C82" i="5"/>
  <c r="B82" i="5"/>
  <c r="M75" i="5"/>
  <c r="L75" i="5"/>
  <c r="K75" i="5"/>
  <c r="J75" i="5"/>
  <c r="I75" i="5"/>
  <c r="H75" i="5"/>
  <c r="G75" i="5"/>
  <c r="F75" i="5"/>
  <c r="E75" i="5"/>
  <c r="D75" i="5"/>
  <c r="C75" i="5"/>
  <c r="B75" i="5"/>
  <c r="L69" i="5"/>
  <c r="K69" i="5"/>
  <c r="J69" i="5"/>
  <c r="I69" i="5"/>
  <c r="H69" i="5"/>
  <c r="G69" i="5"/>
  <c r="F69" i="5"/>
  <c r="E69" i="5"/>
  <c r="D69" i="5"/>
  <c r="C69" i="5"/>
  <c r="B69" i="5"/>
  <c r="L63" i="5"/>
  <c r="K63" i="5"/>
  <c r="J63" i="5"/>
  <c r="I63" i="5"/>
  <c r="H63" i="5"/>
  <c r="G63" i="5"/>
  <c r="F63" i="5"/>
  <c r="E63" i="5"/>
  <c r="D63" i="5"/>
  <c r="C63" i="5"/>
  <c r="B63" i="5"/>
  <c r="M56" i="5"/>
  <c r="L56" i="5"/>
  <c r="K56" i="5"/>
  <c r="J56" i="5"/>
  <c r="I56" i="5"/>
  <c r="H56" i="5"/>
  <c r="G56" i="5"/>
  <c r="F56" i="5"/>
  <c r="E56" i="5"/>
  <c r="D56" i="5"/>
  <c r="C56" i="5"/>
  <c r="B56" i="5"/>
  <c r="L50" i="5"/>
  <c r="K50" i="5"/>
  <c r="J50" i="5"/>
  <c r="I50" i="5"/>
  <c r="H50" i="5"/>
  <c r="G50" i="5"/>
  <c r="F50" i="5"/>
  <c r="E50" i="5"/>
  <c r="D50" i="5"/>
  <c r="C50" i="5"/>
  <c r="B50" i="5"/>
  <c r="L44" i="5"/>
  <c r="K44" i="5"/>
  <c r="J44" i="5"/>
  <c r="I44" i="5"/>
  <c r="H44" i="5"/>
  <c r="G44" i="5"/>
  <c r="F44" i="5"/>
  <c r="E44" i="5"/>
  <c r="D44" i="5"/>
  <c r="C44" i="5"/>
  <c r="B44" i="5"/>
  <c r="M37" i="5"/>
  <c r="L37" i="5"/>
  <c r="K37" i="5"/>
  <c r="J37" i="5"/>
  <c r="I37" i="5"/>
  <c r="H37" i="5"/>
  <c r="G37" i="5"/>
  <c r="F37" i="5"/>
  <c r="E37" i="5"/>
  <c r="D37" i="5"/>
  <c r="C37" i="5"/>
  <c r="B37" i="5"/>
  <c r="L31" i="5"/>
  <c r="K31" i="5"/>
  <c r="J31" i="5"/>
  <c r="I31" i="5"/>
  <c r="H31" i="5"/>
  <c r="G31" i="5"/>
  <c r="F31" i="5"/>
  <c r="E31" i="5"/>
  <c r="D31" i="5"/>
  <c r="C31" i="5"/>
  <c r="B31" i="5"/>
  <c r="L25" i="5"/>
  <c r="K25" i="5"/>
  <c r="J25" i="5"/>
  <c r="I25" i="5"/>
  <c r="H25" i="5"/>
  <c r="G25" i="5"/>
  <c r="F25" i="5"/>
  <c r="E25" i="5"/>
  <c r="D25" i="5"/>
  <c r="C25" i="5"/>
  <c r="B25" i="5"/>
  <c r="M18" i="5"/>
  <c r="L18" i="5"/>
  <c r="K18" i="5"/>
  <c r="J18" i="5"/>
  <c r="I18" i="5"/>
  <c r="H18" i="5"/>
  <c r="G18" i="5"/>
  <c r="F18" i="5"/>
  <c r="E18" i="5"/>
  <c r="D18" i="5"/>
  <c r="C18" i="5"/>
  <c r="B18" i="5"/>
  <c r="L12" i="5"/>
  <c r="K12" i="5"/>
  <c r="J12" i="5"/>
  <c r="I12" i="5"/>
  <c r="H12" i="5"/>
  <c r="G12" i="5"/>
  <c r="F12" i="5"/>
  <c r="E12" i="5"/>
  <c r="D12" i="5"/>
  <c r="C12" i="5"/>
  <c r="B12" i="5"/>
  <c r="B6" i="5"/>
  <c r="B132" i="1"/>
  <c r="B126" i="1"/>
  <c r="B113" i="1"/>
  <c r="B107" i="1"/>
  <c r="B94" i="1"/>
  <c r="B88" i="1"/>
  <c r="M132" i="1"/>
  <c r="L132" i="1"/>
  <c r="K132" i="1"/>
  <c r="J132" i="1"/>
  <c r="I132" i="1"/>
  <c r="H132" i="1"/>
  <c r="G132" i="1"/>
  <c r="F132" i="1"/>
  <c r="E132" i="1"/>
  <c r="D132" i="1"/>
  <c r="C132" i="1"/>
  <c r="L126" i="1"/>
  <c r="K126" i="1"/>
  <c r="J126" i="1"/>
  <c r="I126" i="1"/>
  <c r="H126" i="1"/>
  <c r="G126" i="1"/>
  <c r="F126" i="1"/>
  <c r="E126" i="1"/>
  <c r="D126" i="1"/>
  <c r="C126" i="1"/>
  <c r="L120" i="1"/>
  <c r="K120" i="1"/>
  <c r="J120" i="1"/>
  <c r="I120" i="1"/>
  <c r="H120" i="1"/>
  <c r="G120" i="1"/>
  <c r="F120" i="1"/>
  <c r="E120" i="1"/>
  <c r="D120" i="1"/>
  <c r="C120" i="1"/>
  <c r="B120" i="1"/>
  <c r="L113" i="1"/>
  <c r="K113" i="1"/>
  <c r="J113" i="1"/>
  <c r="I113" i="1"/>
  <c r="H113" i="1"/>
  <c r="G113" i="1"/>
  <c r="F113" i="1"/>
  <c r="E113" i="1"/>
  <c r="D113" i="1"/>
  <c r="C113" i="1"/>
  <c r="L107" i="1"/>
  <c r="K107" i="1"/>
  <c r="J107" i="1"/>
  <c r="I107" i="1"/>
  <c r="H107" i="1"/>
  <c r="G107" i="1"/>
  <c r="F107" i="1"/>
  <c r="E107" i="1"/>
  <c r="D107" i="1"/>
  <c r="C107" i="1"/>
  <c r="L101" i="1"/>
  <c r="K101" i="1"/>
  <c r="J101" i="1"/>
  <c r="I101" i="1"/>
  <c r="H101" i="1"/>
  <c r="G101" i="1"/>
  <c r="F101" i="1"/>
  <c r="E101" i="1"/>
  <c r="D101" i="1"/>
  <c r="C101" i="1"/>
  <c r="B101" i="1"/>
  <c r="M94" i="1"/>
  <c r="L94" i="1"/>
  <c r="K94" i="1"/>
  <c r="J94" i="1"/>
  <c r="I94" i="1"/>
  <c r="H94" i="1"/>
  <c r="G94" i="1"/>
  <c r="F94" i="1"/>
  <c r="E94" i="1"/>
  <c r="D94" i="1"/>
  <c r="C94" i="1"/>
  <c r="L88" i="1"/>
  <c r="K88" i="1"/>
  <c r="J88" i="1"/>
  <c r="I88" i="1"/>
  <c r="H88" i="1"/>
  <c r="G88" i="1"/>
  <c r="F88" i="1"/>
  <c r="E88" i="1"/>
  <c r="D88" i="1"/>
  <c r="C88" i="1"/>
  <c r="L82" i="1"/>
  <c r="K82" i="1"/>
  <c r="J82" i="1"/>
  <c r="I82" i="1"/>
  <c r="H82" i="1"/>
  <c r="G82" i="1"/>
  <c r="F82" i="1"/>
  <c r="E82" i="1"/>
  <c r="D82" i="1"/>
  <c r="C82" i="1"/>
  <c r="B82" i="1"/>
  <c r="B208" i="1" l="1"/>
  <c r="B202" i="1"/>
  <c r="B227" i="1"/>
  <c r="B221" i="1"/>
  <c r="B189" i="1"/>
  <c r="B183" i="1"/>
  <c r="B170" i="1"/>
  <c r="B164" i="1"/>
  <c r="B151" i="1"/>
  <c r="B145" i="1"/>
  <c r="B139" i="1"/>
  <c r="C139" i="1"/>
  <c r="D139" i="1"/>
  <c r="E139" i="1"/>
  <c r="F139" i="1"/>
  <c r="G139" i="1"/>
  <c r="H139" i="1"/>
  <c r="I139" i="1"/>
  <c r="J139" i="1"/>
  <c r="K139" i="1"/>
  <c r="L139" i="1"/>
  <c r="C145" i="1"/>
  <c r="D145" i="1"/>
  <c r="E145" i="1"/>
  <c r="F145" i="1"/>
  <c r="G145" i="1"/>
  <c r="H145" i="1"/>
  <c r="I145" i="1"/>
  <c r="J145" i="1"/>
  <c r="K145" i="1"/>
  <c r="L145" i="1"/>
  <c r="C151" i="1"/>
  <c r="D151" i="1"/>
  <c r="E151" i="1"/>
  <c r="F151" i="1"/>
  <c r="G151" i="1"/>
  <c r="H151" i="1"/>
  <c r="I151" i="1"/>
  <c r="J151" i="1"/>
  <c r="K151" i="1"/>
  <c r="L151" i="1"/>
  <c r="M151" i="1"/>
  <c r="B158" i="1"/>
  <c r="C158" i="1"/>
  <c r="D158" i="1"/>
  <c r="E158" i="1"/>
  <c r="F158" i="1"/>
  <c r="G158" i="1"/>
  <c r="H158" i="1"/>
  <c r="I158" i="1"/>
  <c r="J158" i="1"/>
  <c r="K158" i="1"/>
  <c r="L158" i="1"/>
  <c r="C164" i="1"/>
  <c r="D164" i="1"/>
  <c r="E164" i="1"/>
  <c r="F164" i="1"/>
  <c r="G164" i="1"/>
  <c r="H164" i="1"/>
  <c r="I164" i="1"/>
  <c r="J164" i="1"/>
  <c r="K164" i="1"/>
  <c r="L164" i="1"/>
  <c r="C170" i="1"/>
  <c r="D170" i="1"/>
  <c r="E170" i="1"/>
  <c r="F170" i="1"/>
  <c r="G170" i="1"/>
  <c r="H170" i="1"/>
  <c r="I170" i="1"/>
  <c r="J170" i="1"/>
  <c r="K170" i="1"/>
  <c r="L170" i="1"/>
  <c r="C177" i="1"/>
  <c r="D177" i="1"/>
  <c r="E177" i="1"/>
  <c r="F177" i="1"/>
  <c r="G177" i="1"/>
  <c r="H177" i="1"/>
  <c r="I177" i="1"/>
  <c r="J177" i="1"/>
  <c r="K177" i="1"/>
  <c r="L177" i="1"/>
  <c r="C183" i="1"/>
  <c r="D183" i="1"/>
  <c r="E183" i="1"/>
  <c r="F183" i="1"/>
  <c r="G183" i="1"/>
  <c r="H183" i="1"/>
  <c r="I183" i="1"/>
  <c r="J183" i="1"/>
  <c r="K183" i="1"/>
  <c r="L183" i="1"/>
  <c r="C189" i="1"/>
  <c r="D189" i="1"/>
  <c r="E189" i="1"/>
  <c r="F189" i="1"/>
  <c r="G189" i="1"/>
  <c r="H189" i="1"/>
  <c r="I189" i="1"/>
  <c r="J189" i="1"/>
  <c r="K189" i="1"/>
  <c r="L189" i="1"/>
  <c r="M189" i="1"/>
  <c r="M75" i="1"/>
  <c r="B75" i="1"/>
  <c r="B69" i="1"/>
  <c r="M56" i="1"/>
  <c r="L56" i="1"/>
  <c r="K56" i="1"/>
  <c r="J56" i="1"/>
  <c r="I56" i="1"/>
  <c r="H56" i="1"/>
  <c r="G56" i="1"/>
  <c r="F56" i="1"/>
  <c r="E56" i="1"/>
  <c r="D56" i="1"/>
  <c r="C56" i="1"/>
  <c r="L50" i="1"/>
  <c r="K50" i="1"/>
  <c r="J50" i="1"/>
  <c r="I50" i="1"/>
  <c r="H50" i="1"/>
  <c r="G50" i="1"/>
  <c r="F50" i="1"/>
  <c r="E50" i="1"/>
  <c r="D50" i="1"/>
  <c r="C50" i="1"/>
  <c r="L44" i="1"/>
  <c r="K44" i="1"/>
  <c r="J44" i="1"/>
  <c r="I44" i="1"/>
  <c r="H44" i="1"/>
  <c r="G44" i="1"/>
  <c r="F44" i="1"/>
  <c r="E44" i="1"/>
  <c r="D44" i="1"/>
  <c r="C44" i="1"/>
  <c r="B56" i="1"/>
  <c r="B50" i="1"/>
  <c r="B37" i="1"/>
  <c r="B31" i="1"/>
  <c r="M37" i="1"/>
  <c r="L37" i="1"/>
  <c r="K37" i="1"/>
  <c r="J37" i="1"/>
  <c r="I37" i="1"/>
  <c r="H37" i="1"/>
  <c r="G37" i="1"/>
  <c r="F37" i="1"/>
  <c r="E37" i="1"/>
  <c r="D37" i="1"/>
  <c r="C37" i="1"/>
  <c r="B18" i="1"/>
  <c r="B12" i="1"/>
  <c r="C25" i="1"/>
  <c r="D25" i="1"/>
  <c r="E25" i="1"/>
  <c r="F25" i="1"/>
  <c r="G25" i="1"/>
  <c r="H25" i="1"/>
  <c r="I25" i="1"/>
  <c r="L1" i="4"/>
  <c r="K1" i="4"/>
  <c r="J1" i="4"/>
  <c r="I1" i="4"/>
  <c r="H1" i="4"/>
  <c r="G1" i="4"/>
  <c r="F1" i="4"/>
  <c r="E1" i="4"/>
  <c r="D1" i="4"/>
  <c r="C1" i="4"/>
  <c r="B1" i="4"/>
  <c r="A1" i="4"/>
  <c r="D26" i="3"/>
  <c r="F26" i="3" l="1"/>
  <c r="E26" i="3"/>
  <c r="M227" i="1"/>
  <c r="L227" i="1"/>
  <c r="K227" i="1"/>
  <c r="J227" i="1"/>
  <c r="I227" i="1"/>
  <c r="H227" i="1"/>
  <c r="G227" i="1"/>
  <c r="F227" i="1"/>
  <c r="E227" i="1"/>
  <c r="D227" i="1"/>
  <c r="C227" i="1"/>
  <c r="L221" i="1"/>
  <c r="K221" i="1"/>
  <c r="J221" i="1"/>
  <c r="I221" i="1"/>
  <c r="H221" i="1"/>
  <c r="G221" i="1"/>
  <c r="F221" i="1"/>
  <c r="E221" i="1"/>
  <c r="D221" i="1"/>
  <c r="C221" i="1"/>
  <c r="L215" i="1"/>
  <c r="K215" i="1"/>
  <c r="J215" i="1"/>
  <c r="I215" i="1"/>
  <c r="H215" i="1"/>
  <c r="G215" i="1"/>
  <c r="F215" i="1"/>
  <c r="E215" i="1"/>
  <c r="D215" i="1"/>
  <c r="C215" i="1"/>
  <c r="B215" i="1"/>
  <c r="L208" i="1"/>
  <c r="K208" i="1"/>
  <c r="J208" i="1"/>
  <c r="I208" i="1"/>
  <c r="H208" i="1"/>
  <c r="G208" i="1"/>
  <c r="F208" i="1"/>
  <c r="E208" i="1"/>
  <c r="D208" i="1"/>
  <c r="C208" i="1"/>
  <c r="L202" i="1"/>
  <c r="K202" i="1"/>
  <c r="J202" i="1"/>
  <c r="I202" i="1"/>
  <c r="H202" i="1"/>
  <c r="G202" i="1"/>
  <c r="F202" i="1"/>
  <c r="E202" i="1"/>
  <c r="D202" i="1"/>
  <c r="C202" i="1"/>
  <c r="L196" i="1"/>
  <c r="K196" i="1"/>
  <c r="J196" i="1"/>
  <c r="I196" i="1"/>
  <c r="H196" i="1"/>
  <c r="G196" i="1"/>
  <c r="F196" i="1"/>
  <c r="E196" i="1"/>
  <c r="D196" i="1"/>
  <c r="C196" i="1"/>
  <c r="B196" i="1"/>
  <c r="B177" i="1"/>
  <c r="L75" i="1"/>
  <c r="K75" i="1"/>
  <c r="J75" i="1"/>
  <c r="I75" i="1"/>
  <c r="H75" i="1"/>
  <c r="G75" i="1"/>
  <c r="F75" i="1"/>
  <c r="E75" i="1"/>
  <c r="D75" i="1"/>
  <c r="C75" i="1"/>
  <c r="L69" i="1"/>
  <c r="K69" i="1"/>
  <c r="J69" i="1"/>
  <c r="I69" i="1"/>
  <c r="H69" i="1"/>
  <c r="G69" i="1"/>
  <c r="F69" i="1"/>
  <c r="E69" i="1"/>
  <c r="D69" i="1"/>
  <c r="C69" i="1"/>
  <c r="L63" i="1"/>
  <c r="K63" i="1"/>
  <c r="J63" i="1"/>
  <c r="I63" i="1"/>
  <c r="H63" i="1"/>
  <c r="G63" i="1"/>
  <c r="F63" i="1"/>
  <c r="E63" i="1"/>
  <c r="D63" i="1"/>
  <c r="C63" i="1"/>
  <c r="B63" i="1"/>
  <c r="C6" i="1"/>
  <c r="B44" i="1"/>
  <c r="B25" i="1"/>
  <c r="L31" i="1"/>
  <c r="K31" i="1"/>
  <c r="J31" i="1"/>
  <c r="I31" i="1"/>
  <c r="H31" i="1"/>
  <c r="G31" i="1"/>
  <c r="F31" i="1"/>
  <c r="E31" i="1"/>
  <c r="D31" i="1"/>
  <c r="C31" i="1"/>
  <c r="L25" i="1"/>
  <c r="K25" i="1"/>
  <c r="J25" i="1"/>
  <c r="M18" i="1" l="1"/>
  <c r="L18" i="1"/>
  <c r="K18" i="1"/>
  <c r="J18" i="1"/>
  <c r="I18" i="1"/>
  <c r="H18" i="1"/>
  <c r="G18" i="1"/>
  <c r="F18" i="1"/>
  <c r="E18" i="1"/>
  <c r="D18" i="1"/>
  <c r="C18" i="1"/>
  <c r="L12" i="1"/>
  <c r="K12" i="1"/>
  <c r="J12" i="1"/>
  <c r="I12" i="1"/>
  <c r="H12" i="1"/>
  <c r="G12" i="1"/>
  <c r="F12" i="1"/>
  <c r="E12" i="1"/>
  <c r="D12" i="1"/>
  <c r="C12" i="1"/>
  <c r="L6" i="1"/>
  <c r="K6" i="1"/>
  <c r="J6" i="1"/>
  <c r="I6" i="1"/>
  <c r="H6" i="1"/>
  <c r="G6" i="1"/>
  <c r="F6" i="1"/>
  <c r="E6" i="1"/>
  <c r="D6" i="1"/>
  <c r="B6" i="1" l="1"/>
</calcChain>
</file>

<file path=xl/sharedStrings.xml><?xml version="1.0" encoding="utf-8"?>
<sst xmlns="http://schemas.openxmlformats.org/spreadsheetml/2006/main" count="1028" uniqueCount="42">
  <si>
    <t xml:space="preserve"> </t>
  </si>
  <si>
    <t>Su</t>
  </si>
  <si>
    <t>Mo</t>
  </si>
  <si>
    <t>Tu</t>
  </si>
  <si>
    <t>We</t>
  </si>
  <si>
    <t>Th</t>
  </si>
  <si>
    <t>Fr</t>
  </si>
  <si>
    <t>Sa</t>
  </si>
  <si>
    <t>Job 1</t>
  </si>
  <si>
    <t>Job 2</t>
  </si>
  <si>
    <t>Job 3</t>
  </si>
  <si>
    <t>Shift 1</t>
  </si>
  <si>
    <t>Code</t>
  </si>
  <si>
    <t>Shift 2</t>
  </si>
  <si>
    <t>Shift 3</t>
  </si>
  <si>
    <t>x</t>
  </si>
  <si>
    <t>D</t>
  </si>
  <si>
    <t>N</t>
  </si>
  <si>
    <t>M</t>
  </si>
  <si>
    <t>6:00 AM to 10:00 AM</t>
  </si>
  <si>
    <t>Monmartre Café</t>
  </si>
  <si>
    <t>City Center Catering</t>
  </si>
  <si>
    <t xml:space="preserve">Midnight Snacks </t>
  </si>
  <si>
    <t>Lead server</t>
  </si>
  <si>
    <t>Morning shift</t>
  </si>
  <si>
    <t>Day shift</t>
  </si>
  <si>
    <t>Night shift</t>
  </si>
  <si>
    <t>11:00 AM to 9:00 PM</t>
  </si>
  <si>
    <t>10:00 PM to 2:00 AM</t>
  </si>
  <si>
    <t>xxxMxxxMxxxMxxxM</t>
  </si>
  <si>
    <t>DxxxDxxxDxxxDxxxDxxx</t>
  </si>
  <si>
    <t>xNxxxNxxxNxxxNxxxNxx</t>
  </si>
  <si>
    <t>Job and shift details</t>
  </si>
  <si>
    <t>Shift name</t>
  </si>
  <si>
    <t>Time of shift</t>
  </si>
  <si>
    <t>Pattern start date</t>
  </si>
  <si>
    <t>Shift pattern</t>
  </si>
  <si>
    <t>Day off code</t>
  </si>
  <si>
    <t>Felipe J Garcia</t>
  </si>
  <si>
    <t>Francisco</t>
  </si>
  <si>
    <t>Ignacio</t>
  </si>
  <si>
    <t>A1 Grill, Teriyaki and Roll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</si>
</sst>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"/>
    <numFmt numFmtId="165" formatCode="mmmm\ yyyy"/>
    <numFmt numFmtId="166" formatCode="[$-409]mmmm\ d\,\ yyyy;@"/>
    <numFmt numFmtId="167" formatCode=";;;"/>
  </numFmts>
  <fonts count="27" x14ac:knownFonts="1">
    <font>
      <sz val="11"/>
      <color theme="1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sz val="12"/>
      <color theme="1"/>
      <name val="Franklin Gothic Book"/>
      <family val="2"/>
      <scheme val="minor"/>
    </font>
    <font>
      <sz val="11"/>
      <color theme="1" tint="0.14999847407452621"/>
      <name val="Franklin Gothic Book"/>
      <family val="2"/>
      <scheme val="minor"/>
    </font>
    <font>
      <b/>
      <sz val="9"/>
      <color theme="1" tint="4.9989318521683403E-2"/>
      <name val="Franklin Gothic Book"/>
      <family val="2"/>
      <scheme val="minor"/>
    </font>
    <font>
      <b/>
      <sz val="9"/>
      <color theme="3" tint="-0.249977111117893"/>
      <name val="Franklin Gothic Book"/>
      <family val="2"/>
      <scheme val="minor"/>
    </font>
    <font>
      <b/>
      <sz val="9"/>
      <color theme="0"/>
      <name val="Franklin Gothic Book"/>
      <family val="2"/>
      <scheme val="minor"/>
    </font>
    <font>
      <b/>
      <sz val="9"/>
      <color theme="1"/>
      <name val="Franklin Gothic Book"/>
      <family val="2"/>
      <scheme val="minor"/>
    </font>
    <font>
      <sz val="10"/>
      <color theme="0"/>
      <name val="Franklin Gothic Book"/>
      <family val="2"/>
      <scheme val="minor"/>
    </font>
    <font>
      <sz val="14"/>
      <color theme="1"/>
      <name val="Franklin Gothic Medium"/>
      <family val="2"/>
      <scheme val="major"/>
    </font>
    <font>
      <b/>
      <sz val="10"/>
      <color theme="0"/>
      <name val="Franklin Gothic Book"/>
      <family val="2"/>
      <scheme val="minor"/>
    </font>
    <font>
      <b/>
      <sz val="12"/>
      <color theme="0"/>
      <name val="Franklin Gothic Book"/>
      <family val="2"/>
      <scheme val="minor"/>
    </font>
    <font>
      <sz val="9"/>
      <color theme="1" tint="0.14999847407452621"/>
      <name val="Franklin Gothic Book"/>
      <family val="2"/>
      <scheme val="minor"/>
    </font>
    <font>
      <sz val="9"/>
      <color theme="0"/>
      <name val="Franklin Gothic Medium"/>
      <family val="2"/>
      <scheme val="major"/>
    </font>
    <font>
      <sz val="9"/>
      <name val="Franklin Gothic Book"/>
      <family val="2"/>
      <scheme val="minor"/>
    </font>
    <font>
      <sz val="12"/>
      <name val="Franklin Gothic Medium"/>
      <family val="2"/>
      <scheme val="major"/>
    </font>
    <font>
      <sz val="12"/>
      <name val="Franklin Gothic Book"/>
      <family val="2"/>
      <scheme val="minor"/>
    </font>
    <font>
      <b/>
      <sz val="9"/>
      <name val="Franklin Gothic Book"/>
      <family val="2"/>
      <scheme val="minor"/>
    </font>
    <font>
      <sz val="36"/>
      <color theme="3" tint="-0.499984740745262"/>
      <name val="Franklin Gothic Medium"/>
      <family val="2"/>
      <scheme val="major"/>
    </font>
    <font>
      <b/>
      <sz val="22"/>
      <color theme="3" tint="-0.499984740745262"/>
      <name val="Franklin Gothic Book"/>
      <family val="2"/>
      <scheme val="minor"/>
    </font>
    <font>
      <sz val="11"/>
      <color theme="3" tint="-0.499984740745262"/>
      <name val="Calibri"/>
      <family val="2"/>
    </font>
    <font>
      <sz val="22"/>
      <color theme="3" tint="-0.499984740745262"/>
      <name val="Franklin Gothic Medium"/>
      <family val="2"/>
      <scheme val="major"/>
    </font>
    <font>
      <b/>
      <sz val="22"/>
      <color theme="3" tint="-0.499984740745262"/>
      <name val="Franklin Gothic Medium"/>
      <family val="2"/>
      <scheme val="major"/>
    </font>
    <font>
      <b/>
      <sz val="11"/>
      <color theme="1"/>
      <name val="Franklin Gothic Book"/>
      <family val="2"/>
      <scheme val="minor"/>
    </font>
    <font>
      <b/>
      <sz val="11"/>
      <color theme="1" tint="0.14999847407452621"/>
      <name val="Franklin Gothic Book"/>
      <family val="2"/>
      <scheme val="minor"/>
    </font>
    <font>
      <b/>
      <sz val="9"/>
      <color theme="1" tint="0.14999847407452621"/>
      <name val="Franklin Gothic Book"/>
      <family val="2"/>
      <scheme val="minor"/>
    </font>
    <font>
      <b/>
      <sz val="10"/>
      <color theme="1" tint="0.14999847407452621"/>
      <name val="Franklin Gothic Book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8" tint="-0.24994659260841701"/>
        <bgColor indexed="65"/>
      </patternFill>
    </fill>
    <fill>
      <patternFill patternType="solid">
        <fgColor theme="6" tint="-0.499984740745262"/>
        <bgColor indexed="65"/>
      </patternFill>
    </fill>
    <fill>
      <patternFill patternType="lightDown">
        <fgColor theme="3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5" tint="0.59996337778862885"/>
      </left>
      <right style="thin">
        <color theme="0"/>
      </right>
      <top style="thin">
        <color theme="5" tint="0.59996337778862885"/>
      </top>
      <bottom style="thin">
        <color theme="0"/>
      </bottom>
      <diagonal/>
    </border>
    <border>
      <left style="thin">
        <color theme="5" tint="0.59996337778862885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5" tint="0.59996337778862885"/>
      </left>
      <right style="thin">
        <color theme="0"/>
      </right>
      <top style="thin">
        <color theme="0"/>
      </top>
      <bottom style="thin">
        <color theme="5" tint="0.59996337778862885"/>
      </bottom>
      <diagonal/>
    </border>
    <border>
      <left style="thin">
        <color theme="8" tint="0.79998168889431442"/>
      </left>
      <right style="thin">
        <color theme="0"/>
      </right>
      <top style="thin">
        <color theme="8" tint="0.79998168889431442"/>
      </top>
      <bottom style="thin">
        <color theme="0"/>
      </bottom>
      <diagonal/>
    </border>
    <border>
      <left style="thin">
        <color theme="8" tint="0.7999816888943144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8" tint="0.79998168889431442"/>
      </left>
      <right style="thin">
        <color theme="0"/>
      </right>
      <top style="thin">
        <color theme="0"/>
      </top>
      <bottom style="thin">
        <color theme="8" tint="0.79998168889431442"/>
      </bottom>
      <diagonal/>
    </border>
    <border>
      <left style="thin">
        <color theme="7" tint="0.59996337778862885"/>
      </left>
      <right/>
      <top style="thin">
        <color theme="7" tint="0.59996337778862885"/>
      </top>
      <bottom style="thin">
        <color theme="0"/>
      </bottom>
      <diagonal/>
    </border>
    <border>
      <left style="thin">
        <color theme="7" tint="0.59996337778862885"/>
      </left>
      <right/>
      <top style="thin">
        <color theme="0"/>
      </top>
      <bottom style="thin">
        <color theme="0"/>
      </bottom>
      <diagonal/>
    </border>
    <border>
      <left style="thin">
        <color theme="7" tint="0.59996337778862885"/>
      </left>
      <right/>
      <top style="thin">
        <color theme="0"/>
      </top>
      <bottom style="thin">
        <color theme="7" tint="0.59996337778862885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/>
      </left>
      <right style="thin">
        <color theme="0" tint="-0.249977111117893"/>
      </right>
      <top/>
      <bottom/>
      <diagonal/>
    </border>
    <border>
      <left style="thin">
        <color theme="0"/>
      </left>
      <right/>
      <top style="thin">
        <color theme="5" tint="0.59996337778862885"/>
      </top>
      <bottom/>
      <diagonal/>
    </border>
    <border>
      <left style="thin">
        <color theme="0"/>
      </left>
      <right/>
      <top/>
      <bottom style="thin">
        <color theme="5" tint="0.59996337778862885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/>
      </right>
      <top style="thin">
        <color theme="0" tint="-0.249977111117893"/>
      </top>
      <bottom style="thin">
        <color theme="0"/>
      </bottom>
      <diagonal/>
    </border>
    <border>
      <left style="thin">
        <color theme="0" tint="-0.249977111117893"/>
      </left>
      <right style="thin">
        <color theme="0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249977111117893"/>
      </right>
      <top style="thin">
        <color theme="0" tint="-0.249977111117893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theme="3" tint="-0.499984740745262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/>
      <bottom/>
      <diagonal/>
    </border>
  </borders>
  <cellStyleXfs count="8">
    <xf numFmtId="0" fontId="0" fillId="0" borderId="0"/>
    <xf numFmtId="0" fontId="2" fillId="0" borderId="0"/>
    <xf numFmtId="0" fontId="4" fillId="7" borderId="2">
      <alignment horizontal="center" vertical="center"/>
    </xf>
    <xf numFmtId="0" fontId="5" fillId="0" borderId="2" applyNumberFormat="0">
      <alignment horizontal="center" vertical="center"/>
    </xf>
    <xf numFmtId="0" fontId="6" fillId="8" borderId="2">
      <alignment horizontal="center" vertical="center"/>
    </xf>
    <xf numFmtId="0" fontId="4" fillId="2" borderId="2">
      <alignment horizontal="center" vertical="center"/>
    </xf>
    <xf numFmtId="0" fontId="6" fillId="9" borderId="2" applyNumberFormat="0">
      <alignment horizontal="center" vertical="center"/>
    </xf>
    <xf numFmtId="0" fontId="7" fillId="10" borderId="2" applyNumberFormat="0">
      <alignment horizontal="center" vertical="center"/>
    </xf>
  </cellStyleXfs>
  <cellXfs count="10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11" borderId="4" xfId="0" applyFont="1" applyFill="1" applyBorder="1" applyAlignment="1">
      <alignment horizontal="center" vertical="center"/>
    </xf>
    <xf numFmtId="164" fontId="8" fillId="6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9" fillId="0" borderId="0" xfId="0" applyFont="1" applyAlignment="1">
      <alignment vertical="center"/>
    </xf>
    <xf numFmtId="167" fontId="3" fillId="0" borderId="5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4" fontId="10" fillId="6" borderId="4" xfId="0" applyNumberFormat="1" applyFont="1" applyFill="1" applyBorder="1" applyAlignment="1">
      <alignment horizontal="center" vertical="center"/>
    </xf>
    <xf numFmtId="0" fontId="10" fillId="11" borderId="4" xfId="0" applyFont="1" applyFill="1" applyBorder="1" applyAlignment="1">
      <alignment horizontal="center" vertical="center"/>
    </xf>
    <xf numFmtId="164" fontId="6" fillId="6" borderId="4" xfId="0" applyNumberFormat="1" applyFont="1" applyFill="1" applyBorder="1" applyAlignment="1">
      <alignment horizontal="center" vertical="center"/>
    </xf>
    <xf numFmtId="0" fontId="6" fillId="11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3" fillId="6" borderId="4" xfId="0" applyFont="1" applyFill="1" applyBorder="1" applyAlignment="1">
      <alignment horizontal="left" vertical="center" indent="1"/>
    </xf>
    <xf numFmtId="0" fontId="12" fillId="0" borderId="2" xfId="0" applyFont="1" applyBorder="1" applyAlignment="1">
      <alignment horizontal="left" vertical="center" indent="1"/>
    </xf>
    <xf numFmtId="0" fontId="12" fillId="3" borderId="0" xfId="0" applyFont="1" applyFill="1" applyAlignment="1">
      <alignment horizontal="left" vertical="center" indent="1"/>
    </xf>
    <xf numFmtId="0" fontId="12" fillId="4" borderId="0" xfId="0" applyFont="1" applyFill="1" applyAlignment="1">
      <alignment horizontal="left" vertical="center" indent="1"/>
    </xf>
    <xf numFmtId="0" fontId="0" fillId="3" borderId="0" xfId="0" applyFill="1" applyAlignment="1">
      <alignment horizontal="left" vertical="center" indent="1"/>
    </xf>
    <xf numFmtId="0" fontId="12" fillId="0" borderId="18" xfId="0" applyFont="1" applyBorder="1" applyAlignment="1">
      <alignment horizontal="left" vertical="center" indent="1"/>
    </xf>
    <xf numFmtId="0" fontId="12" fillId="5" borderId="0" xfId="0" applyFont="1" applyFill="1" applyAlignment="1">
      <alignment horizontal="left" vertical="center" indent="1"/>
    </xf>
    <xf numFmtId="0" fontId="0" fillId="5" borderId="0" xfId="0" applyFill="1" applyAlignment="1">
      <alignment horizontal="left" vertical="center" indent="1"/>
    </xf>
    <xf numFmtId="0" fontId="17" fillId="3" borderId="21" xfId="0" applyFont="1" applyFill="1" applyBorder="1" applyAlignment="1">
      <alignment horizontal="left" vertical="center" indent="2"/>
    </xf>
    <xf numFmtId="0" fontId="17" fillId="3" borderId="20" xfId="0" applyFont="1" applyFill="1" applyBorder="1" applyAlignment="1">
      <alignment horizontal="left" vertical="center" indent="2"/>
    </xf>
    <xf numFmtId="0" fontId="17" fillId="3" borderId="22" xfId="0" applyFont="1" applyFill="1" applyBorder="1" applyAlignment="1">
      <alignment horizontal="left" vertical="center" indent="2"/>
    </xf>
    <xf numFmtId="0" fontId="14" fillId="3" borderId="0" xfId="0" applyFont="1" applyFill="1" applyAlignment="1">
      <alignment horizontal="left" vertical="center" indent="2"/>
    </xf>
    <xf numFmtId="0" fontId="14" fillId="4" borderId="0" xfId="0" applyFont="1" applyFill="1" applyAlignment="1">
      <alignment horizontal="left" vertical="center" indent="2"/>
    </xf>
    <xf numFmtId="0" fontId="17" fillId="4" borderId="20" xfId="0" applyFont="1" applyFill="1" applyBorder="1" applyAlignment="1">
      <alignment horizontal="left" vertical="center" indent="2"/>
    </xf>
    <xf numFmtId="0" fontId="17" fillId="4" borderId="0" xfId="0" applyFont="1" applyFill="1" applyAlignment="1">
      <alignment horizontal="left" vertical="center" indent="2"/>
    </xf>
    <xf numFmtId="0" fontId="17" fillId="5" borderId="0" xfId="0" applyFont="1" applyFill="1" applyAlignment="1">
      <alignment horizontal="left" vertical="center" indent="2"/>
    </xf>
    <xf numFmtId="0" fontId="17" fillId="5" borderId="19" xfId="0" applyFont="1" applyFill="1" applyBorder="1" applyAlignment="1">
      <alignment horizontal="left" vertical="center" indent="2"/>
    </xf>
    <xf numFmtId="0" fontId="16" fillId="3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left" vertical="center"/>
    </xf>
    <xf numFmtId="0" fontId="16" fillId="5" borderId="0" xfId="0" applyFont="1" applyFill="1" applyAlignment="1">
      <alignment horizontal="left" vertical="center"/>
    </xf>
    <xf numFmtId="0" fontId="0" fillId="13" borderId="0" xfId="0" applyFill="1" applyAlignment="1">
      <alignment vertical="center"/>
    </xf>
    <xf numFmtId="0" fontId="0" fillId="13" borderId="0" xfId="0" applyFill="1" applyAlignment="1">
      <alignment horizontal="left" vertical="center" indent="1"/>
    </xf>
    <xf numFmtId="0" fontId="12" fillId="13" borderId="0" xfId="0" applyFont="1" applyFill="1" applyAlignment="1">
      <alignment horizontal="left" vertical="center" indent="1"/>
    </xf>
    <xf numFmtId="0" fontId="2" fillId="13" borderId="0" xfId="0" applyFont="1" applyFill="1" applyAlignment="1">
      <alignment vertical="center"/>
    </xf>
    <xf numFmtId="0" fontId="11" fillId="13" borderId="0" xfId="0" applyFont="1" applyFill="1" applyAlignment="1">
      <alignment horizontal="left" vertical="center" indent="1"/>
    </xf>
    <xf numFmtId="0" fontId="6" fillId="13" borderId="0" xfId="0" applyFont="1" applyFill="1" applyAlignment="1">
      <alignment horizontal="left" vertical="center" indent="1"/>
    </xf>
    <xf numFmtId="0" fontId="16" fillId="13" borderId="0" xfId="0" applyFont="1" applyFill="1" applyAlignment="1">
      <alignment horizontal="left" vertical="center"/>
    </xf>
    <xf numFmtId="0" fontId="17" fillId="13" borderId="0" xfId="0" applyFont="1" applyFill="1" applyAlignment="1">
      <alignment horizontal="left" vertical="center" indent="2"/>
    </xf>
    <xf numFmtId="0" fontId="14" fillId="13" borderId="0" xfId="0" applyFont="1" applyFill="1" applyAlignment="1">
      <alignment horizontal="left" vertical="center" indent="2"/>
    </xf>
    <xf numFmtId="0" fontId="6" fillId="13" borderId="3" xfId="0" applyFont="1" applyFill="1" applyBorder="1" applyAlignment="1">
      <alignment vertical="center"/>
    </xf>
    <xf numFmtId="0" fontId="6" fillId="13" borderId="0" xfId="0" applyFont="1" applyFill="1" applyAlignment="1">
      <alignment vertical="center"/>
    </xf>
    <xf numFmtId="0" fontId="9" fillId="13" borderId="0" xfId="0" applyFont="1" applyFill="1" applyAlignment="1">
      <alignment vertical="center"/>
    </xf>
    <xf numFmtId="0" fontId="12" fillId="0" borderId="24" xfId="0" applyFont="1" applyBorder="1" applyAlignment="1">
      <alignment horizontal="left" vertical="center" indent="1"/>
    </xf>
    <xf numFmtId="166" fontId="12" fillId="0" borderId="24" xfId="0" applyNumberFormat="1" applyFont="1" applyBorder="1" applyAlignment="1">
      <alignment horizontal="left" vertical="center" indent="1"/>
    </xf>
    <xf numFmtId="0" fontId="0" fillId="0" borderId="23" xfId="0" applyBorder="1" applyAlignment="1">
      <alignment vertical="center"/>
    </xf>
    <xf numFmtId="0" fontId="6" fillId="12" borderId="31" xfId="0" applyFont="1" applyFill="1" applyBorder="1" applyAlignment="1">
      <alignment horizontal="left" vertical="center" indent="1"/>
    </xf>
    <xf numFmtId="0" fontId="6" fillId="12" borderId="26" xfId="0" applyFont="1" applyFill="1" applyBorder="1" applyAlignment="1">
      <alignment horizontal="left" vertical="center" indent="1"/>
    </xf>
    <xf numFmtId="166" fontId="12" fillId="0" borderId="18" xfId="0" applyNumberFormat="1" applyFont="1" applyBorder="1" applyAlignment="1">
      <alignment horizontal="left" vertical="center" indent="1"/>
    </xf>
    <xf numFmtId="0" fontId="6" fillId="12" borderId="0" xfId="0" applyFont="1" applyFill="1" applyAlignment="1">
      <alignment horizontal="left" vertical="center" indent="2"/>
    </xf>
    <xf numFmtId="0" fontId="8" fillId="11" borderId="30" xfId="0" applyFont="1" applyFill="1" applyBorder="1" applyAlignment="1">
      <alignment horizontal="center" vertical="center"/>
    </xf>
    <xf numFmtId="164" fontId="6" fillId="6" borderId="25" xfId="0" applyNumberFormat="1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left" vertical="center" indent="1"/>
    </xf>
    <xf numFmtId="0" fontId="21" fillId="0" borderId="0" xfId="0" applyFont="1" applyAlignment="1">
      <alignment vertical="center"/>
    </xf>
    <xf numFmtId="0" fontId="18" fillId="0" borderId="34" xfId="0" applyFont="1" applyBorder="1" applyAlignment="1">
      <alignment horizontal="left"/>
    </xf>
    <xf numFmtId="0" fontId="19" fillId="0" borderId="34" xfId="0" applyFont="1" applyBorder="1" applyAlignment="1">
      <alignment vertical="center"/>
    </xf>
    <xf numFmtId="0" fontId="21" fillId="0" borderId="34" xfId="0" applyFont="1" applyBorder="1" applyAlignment="1">
      <alignment horizontal="center"/>
    </xf>
    <xf numFmtId="0" fontId="22" fillId="0" borderId="34" xfId="0" applyFont="1" applyBorder="1" applyAlignment="1">
      <alignment horizontal="left" vertical="center" indent="1"/>
    </xf>
    <xf numFmtId="0" fontId="24" fillId="0" borderId="0" xfId="0" applyFont="1" applyAlignment="1">
      <alignment horizontal="center" vertical="center"/>
    </xf>
    <xf numFmtId="0" fontId="23" fillId="0" borderId="0" xfId="0" applyFont="1"/>
    <xf numFmtId="0" fontId="25" fillId="3" borderId="5" xfId="0" applyFont="1" applyFill="1" applyBorder="1" applyAlignment="1">
      <alignment horizontal="left" vertical="center" indent="1"/>
    </xf>
    <xf numFmtId="0" fontId="25" fillId="4" borderId="1" xfId="0" applyFont="1" applyFill="1" applyBorder="1" applyAlignment="1">
      <alignment horizontal="left" vertical="center" indent="1"/>
    </xf>
    <xf numFmtId="0" fontId="25" fillId="5" borderId="1" xfId="0" applyFont="1" applyFill="1" applyBorder="1" applyAlignment="1">
      <alignment horizontal="left" vertical="center" indent="1"/>
    </xf>
    <xf numFmtId="0" fontId="26" fillId="0" borderId="0" xfId="0" applyFont="1" applyAlignment="1">
      <alignment horizontal="left" vertical="center" indent="1"/>
    </xf>
    <xf numFmtId="167" fontId="3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left" vertical="center" indent="1"/>
    </xf>
    <xf numFmtId="164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67" fontId="3" fillId="0" borderId="35" xfId="0" applyNumberFormat="1" applyFont="1" applyBorder="1" applyAlignment="1">
      <alignment horizontal="center" vertical="center"/>
    </xf>
    <xf numFmtId="167" fontId="3" fillId="0" borderId="4" xfId="0" applyNumberFormat="1" applyFont="1" applyBorder="1" applyAlignment="1">
      <alignment horizontal="center" vertical="center"/>
    </xf>
    <xf numFmtId="167" fontId="3" fillId="0" borderId="36" xfId="0" applyNumberFormat="1" applyFont="1" applyBorder="1" applyAlignment="1">
      <alignment horizontal="center" vertical="center"/>
    </xf>
    <xf numFmtId="165" fontId="11" fillId="0" borderId="7" xfId="0" applyNumberFormat="1" applyFont="1" applyBorder="1" applyAlignment="1">
      <alignment horizontal="left" vertical="center" indent="1"/>
    </xf>
    <xf numFmtId="165" fontId="11" fillId="0" borderId="6" xfId="0" applyNumberFormat="1" applyFont="1" applyBorder="1" applyAlignment="1">
      <alignment horizontal="left" vertical="center" indent="1"/>
    </xf>
    <xf numFmtId="165" fontId="11" fillId="6" borderId="7" xfId="0" applyNumberFormat="1" applyFont="1" applyFill="1" applyBorder="1" applyAlignment="1">
      <alignment horizontal="left" vertical="center" indent="1"/>
    </xf>
    <xf numFmtId="165" fontId="11" fillId="6" borderId="6" xfId="0" applyNumberFormat="1" applyFont="1" applyFill="1" applyBorder="1" applyAlignment="1">
      <alignment horizontal="left" vertical="center" indent="1"/>
    </xf>
    <xf numFmtId="165" fontId="11" fillId="6" borderId="33" xfId="0" applyNumberFormat="1" applyFont="1" applyFill="1" applyBorder="1" applyAlignment="1">
      <alignment horizontal="left" vertical="center" indent="1"/>
    </xf>
    <xf numFmtId="0" fontId="18" fillId="0" borderId="34" xfId="0" applyFont="1" applyBorder="1" applyAlignment="1">
      <alignment horizontal="right" wrapText="1"/>
    </xf>
    <xf numFmtId="165" fontId="11" fillId="0" borderId="33" xfId="0" applyNumberFormat="1" applyFont="1" applyBorder="1" applyAlignment="1">
      <alignment horizontal="left" vertical="center" indent="1"/>
    </xf>
    <xf numFmtId="0" fontId="12" fillId="0" borderId="27" xfId="0" applyFont="1" applyBorder="1" applyAlignment="1">
      <alignment horizontal="left" vertical="center" indent="1"/>
    </xf>
    <xf numFmtId="0" fontId="12" fillId="0" borderId="29" xfId="0" applyFont="1" applyBorder="1" applyAlignment="1">
      <alignment horizontal="left" vertical="center" indent="1"/>
    </xf>
    <xf numFmtId="0" fontId="15" fillId="5" borderId="12" xfId="0" applyFont="1" applyFill="1" applyBorder="1" applyAlignment="1">
      <alignment horizontal="center" vertical="center"/>
    </xf>
    <xf numFmtId="0" fontId="15" fillId="5" borderId="13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15" fillId="4" borderId="15" xfId="0" applyFont="1" applyFill="1" applyBorder="1" applyAlignment="1">
      <alignment horizontal="center" vertical="center"/>
    </xf>
    <xf numFmtId="0" fontId="15" fillId="4" borderId="16" xfId="0" applyFont="1" applyFill="1" applyBorder="1" applyAlignment="1">
      <alignment horizontal="center" vertical="center"/>
    </xf>
    <xf numFmtId="0" fontId="15" fillId="4" borderId="17" xfId="0" applyFont="1" applyFill="1" applyBorder="1" applyAlignment="1">
      <alignment horizontal="center" vertical="center"/>
    </xf>
    <xf numFmtId="0" fontId="11" fillId="6" borderId="0" xfId="0" applyFont="1" applyFill="1" applyAlignment="1">
      <alignment horizontal="left" vertical="center" indent="1"/>
    </xf>
    <xf numFmtId="0" fontId="11" fillId="6" borderId="32" xfId="0" applyFont="1" applyFill="1" applyBorder="1" applyAlignment="1">
      <alignment horizontal="left" vertical="center" indent="1"/>
    </xf>
    <xf numFmtId="0" fontId="13" fillId="6" borderId="8" xfId="0" applyFont="1" applyFill="1" applyBorder="1" applyAlignment="1">
      <alignment horizontal="left" vertical="center" indent="1"/>
    </xf>
    <xf numFmtId="0" fontId="13" fillId="6" borderId="30" xfId="0" applyFont="1" applyFill="1" applyBorder="1" applyAlignment="1">
      <alignment horizontal="left" vertical="center" indent="1"/>
    </xf>
    <xf numFmtId="0" fontId="6" fillId="12" borderId="3" xfId="0" applyFont="1" applyFill="1" applyBorder="1" applyAlignment="1">
      <alignment horizontal="left" vertical="center" indent="1"/>
    </xf>
    <xf numFmtId="0" fontId="6" fillId="12" borderId="0" xfId="0" applyFont="1" applyFill="1" applyAlignment="1">
      <alignment horizontal="left" vertical="center" indent="1"/>
    </xf>
    <xf numFmtId="0" fontId="12" fillId="0" borderId="28" xfId="0" applyFont="1" applyBorder="1" applyAlignment="1">
      <alignment horizontal="left" vertical="center" indent="1"/>
    </xf>
    <xf numFmtId="166" fontId="12" fillId="0" borderId="27" xfId="0" applyNumberFormat="1" applyFont="1" applyBorder="1" applyAlignment="1">
      <alignment horizontal="left" vertical="center" indent="1"/>
    </xf>
    <xf numFmtId="166" fontId="12" fillId="0" borderId="28" xfId="0" applyNumberFormat="1" applyFont="1" applyBorder="1" applyAlignment="1">
      <alignment horizontal="left" vertical="center" indent="1"/>
    </xf>
  </cellXfs>
  <cellStyles count="8">
    <cellStyle name="Day Off" xfId="3" xr:uid="{00000000-0005-0000-0000-000000000000}"/>
    <cellStyle name="Day Shift" xfId="2" xr:uid="{00000000-0005-0000-0000-000001000000}"/>
    <cellStyle name="Day/Night Shift" xfId="5" xr:uid="{00000000-0005-0000-0000-000002000000}"/>
    <cellStyle name="Holidays" xfId="6" xr:uid="{00000000-0005-0000-0000-000003000000}"/>
    <cellStyle name="Night Shift" xfId="4" xr:uid="{00000000-0005-0000-0000-000004000000}"/>
    <cellStyle name="Non Working" xfId="7" xr:uid="{00000000-0005-0000-0000-000005000000}"/>
    <cellStyle name="Normal" xfId="0" builtinId="0"/>
    <cellStyle name="Normal 2" xfId="1" xr:uid="{00000000-0005-0000-0000-000007000000}"/>
  </cellStyles>
  <dxfs count="246"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theme="3" tint="-0.24994659260841701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rgb="FFC00000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theme="3" tint="-0.24994659260841701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B4E3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ift Work Calendar">
  <a:themeElements>
    <a:clrScheme name="Custom 158">
      <a:dk1>
        <a:srgbClr val="000000"/>
      </a:dk1>
      <a:lt1>
        <a:srgbClr val="FFFFFF"/>
      </a:lt1>
      <a:dk2>
        <a:srgbClr val="5E5E5E"/>
      </a:dk2>
      <a:lt2>
        <a:srgbClr val="D6D5D5"/>
      </a:lt2>
      <a:accent1>
        <a:srgbClr val="DF2D25"/>
      </a:accent1>
      <a:accent2>
        <a:srgbClr val="62C99E"/>
      </a:accent2>
      <a:accent3>
        <a:srgbClr val="62C99E"/>
      </a:accent3>
      <a:accent4>
        <a:srgbClr val="45B9EC"/>
      </a:accent4>
      <a:accent5>
        <a:srgbClr val="0000FF"/>
      </a:accent5>
      <a:accent6>
        <a:srgbClr val="EF2F94"/>
      </a:accent6>
      <a:hlink>
        <a:srgbClr val="0000FF"/>
      </a:hlink>
      <a:folHlink>
        <a:srgbClr val="FF00FF"/>
      </a:folHlink>
    </a:clrScheme>
    <a:fontScheme name="Franklin Gothic">
      <a:majorFont>
        <a:latin typeface="Franklin Gothic Medium" panose="020B0603020102020204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Whit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38100" tIns="38100" rIns="38100" bIns="381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30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38100" dist="12700" dir="5400000" rotWithShape="0">
                <a:srgbClr val="000000">
                  <a:alpha val="50000"/>
                </a:srgbClr>
              </a:outerShdw>
            </a:effectLst>
            <a:uFillTx/>
            <a:latin typeface="+mn-lt"/>
            <a:ea typeface="+mn-ea"/>
            <a:cs typeface="+mn-cs"/>
            <a:sym typeface="Gill Sans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381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32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Gill Sans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  <a:extLst>
    <a:ext uri="{05A4C25C-085E-4340-85A3-A5531E510DB2}">
      <thm15:themeFamily xmlns:thm15="http://schemas.microsoft.com/office/thememl/2012/main" name=" ShiftCalendar" id="{C0C15053-41A7-A842-8BD5-207B5038EBEC}" vid="{EDF4B661-04CF-B74B-852D-F3AE147C5ED3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N233"/>
  <sheetViews>
    <sheetView showGridLines="0" view="pageBreakPreview" topLeftCell="A211" zoomScale="62" zoomScaleNormal="120" zoomScaleSheetLayoutView="62" workbookViewId="0">
      <selection activeCell="G249" sqref="G249"/>
    </sheetView>
  </sheetViews>
  <sheetFormatPr baseColWidth="10" defaultColWidth="0" defaultRowHeight="18.899999999999999" customHeight="1" x14ac:dyDescent="0.4"/>
  <cols>
    <col min="1" max="1" width="3.69140625" style="3" customWidth="1"/>
    <col min="2" max="2" width="19.15234375" style="66" customWidth="1"/>
    <col min="3" max="13" width="9.61328125" style="3" customWidth="1"/>
    <col min="14" max="40" width="0" style="3" hidden="1" customWidth="1"/>
    <col min="41" max="16384" width="8.921875" style="3" hidden="1"/>
  </cols>
  <sheetData>
    <row r="1" spans="2:13" ht="5" customHeight="1" x14ac:dyDescent="0.4"/>
    <row r="2" spans="2:13" s="59" customFormat="1" ht="60" customHeight="1" x14ac:dyDescent="1.1499999999999999">
      <c r="B2" s="62" t="s">
        <v>41</v>
      </c>
      <c r="C2" s="63"/>
      <c r="D2" s="63"/>
      <c r="E2" s="63"/>
      <c r="F2" s="63"/>
      <c r="G2" s="63"/>
      <c r="H2" s="84">
        <v>2024</v>
      </c>
      <c r="I2" s="84"/>
      <c r="J2" s="84"/>
      <c r="K2" s="84"/>
      <c r="L2" s="84"/>
      <c r="M2" s="84"/>
    </row>
    <row r="3" spans="2:13" customFormat="1" ht="20" customHeight="1" x14ac:dyDescent="0.4">
      <c r="B3" s="67"/>
    </row>
    <row r="4" spans="2:13" customFormat="1" ht="18.899999999999999" customHeight="1" x14ac:dyDescent="0.4">
      <c r="B4" s="67"/>
    </row>
    <row r="5" spans="2:13" customFormat="1" ht="20" customHeight="1" x14ac:dyDescent="0.4">
      <c r="B5" s="67"/>
    </row>
    <row r="6" spans="2:13" s="5" customFormat="1" ht="25" customHeight="1" x14ac:dyDescent="0.4">
      <c r="B6" s="81">
        <f>DATE(CalendarYear,1,1)</f>
        <v>45292</v>
      </c>
      <c r="C6" s="57">
        <f>IF(DAY(JanSun1)=1,"",IF(AND(YEAR(JanSun1+2)=CalendarYear,MONTH(JanSun1+2)=1),JanSun1+2,""))</f>
        <v>45292</v>
      </c>
      <c r="D6" s="57">
        <f>IF(DAY(JanSun1)=1,"",IF(AND(YEAR(JanSun1+3)=CalendarYear,MONTH(JanSun1+3)=1),JanSun1+3,""))</f>
        <v>45293</v>
      </c>
      <c r="E6" s="57">
        <f>IF(DAY(JanSun1)=1,"",IF(AND(YEAR(JanSun1+4)=CalendarYear,MONTH(JanSun1+4)=1),JanSun1+4,""))</f>
        <v>45294</v>
      </c>
      <c r="F6" s="57">
        <f>IF(DAY(JanSun1)=1,"",IF(AND(YEAR(JanSun1+5)=CalendarYear,MONTH(JanSun1+5)=1),JanSun1+5,""))</f>
        <v>45295</v>
      </c>
      <c r="G6" s="57">
        <f>IF(DAY(JanSun1)=1,"",IF(AND(YEAR(JanSun1+6)=CalendarYear,MONTH(JanSun1+6)=1),JanSun1+6,""))</f>
        <v>45296</v>
      </c>
      <c r="H6" s="57">
        <f>IF(DAY(JanSun1)=1,IF(AND(YEAR(JanSun1)=CalendarYear,MONTH(JanSun1)=1),JanSun1,""),IF(AND(YEAR(JanSun1+7)=CalendarYear,MONTH(JanSun1+7)=1),JanSun1+7,""))</f>
        <v>45297</v>
      </c>
      <c r="I6" s="57">
        <f>IF(DAY(JanSun1)=1,IF(AND(YEAR(JanSun1+1)=CalendarYear,MONTH(JanSun1+1)=1),JanSun1+1,""),IF(AND(YEAR(JanSun1+8)=CalendarYear,MONTH(JanSun1+8)=1),JanSun1+8,""))</f>
        <v>45298</v>
      </c>
      <c r="J6" s="57">
        <f>IF(DAY(JanSun1)=1,IF(AND(YEAR(JanSun1+2)=CalendarYear,MONTH(JanSun1+2)=1),JanSun1+2,""),IF(AND(YEAR(JanSun1+9)=CalendarYear,MONTH(JanSun1+9)=1),JanSun1+9,""))</f>
        <v>45299</v>
      </c>
      <c r="K6" s="57">
        <f>IF(DAY(JanSun1)=1,IF(AND(YEAR(JanSun1+3)=CalendarYear,MONTH(JanSun1+3)=1),JanSun1+3,""),IF(AND(YEAR(JanSun1+10)=CalendarYear,MONTH(JanSun1+10)=1),JanSun1+10,""))</f>
        <v>45300</v>
      </c>
      <c r="L6" s="57">
        <f>IF(DAY(JanSun1)=1,IF(AND(YEAR(JanSun1+4)=CalendarYear,MONTH(JanSun1+4)=1),JanSun1+4,""),IF(AND(YEAR(JanSun1+11)=CalendarYear,MONTH(JanSun1+11)=1),JanSun1+11,""))</f>
        <v>45301</v>
      </c>
    </row>
    <row r="7" spans="2:13" s="5" customFormat="1" ht="25" customHeight="1" x14ac:dyDescent="0.4">
      <c r="B7" s="83"/>
      <c r="C7" s="58" t="s">
        <v>2</v>
      </c>
      <c r="D7" s="58" t="s">
        <v>3</v>
      </c>
      <c r="E7" s="58" t="s">
        <v>4</v>
      </c>
      <c r="F7" s="58" t="s">
        <v>5</v>
      </c>
      <c r="G7" s="58" t="s">
        <v>6</v>
      </c>
      <c r="H7" s="58" t="s">
        <v>7</v>
      </c>
      <c r="I7" s="58" t="s">
        <v>1</v>
      </c>
      <c r="J7" s="58" t="s">
        <v>2</v>
      </c>
      <c r="K7" s="58" t="s">
        <v>3</v>
      </c>
      <c r="L7" s="58" t="s">
        <v>4</v>
      </c>
    </row>
    <row r="8" spans="2:13" ht="25" customHeight="1" x14ac:dyDescent="0.4">
      <c r="B8" s="68" t="s">
        <v>38</v>
      </c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2:13" ht="25" customHeight="1" x14ac:dyDescent="0.4">
      <c r="B9" s="69" t="s">
        <v>39</v>
      </c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2:13" ht="25" customHeight="1" x14ac:dyDescent="0.4">
      <c r="B10" s="70" t="s">
        <v>40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2:13" ht="25" customHeight="1" x14ac:dyDescent="0.4">
      <c r="B11" s="73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</row>
    <row r="12" spans="2:13" ht="25" customHeight="1" x14ac:dyDescent="0.4">
      <c r="B12" s="79">
        <f>DATE(CalendarYear,1,1)</f>
        <v>45292</v>
      </c>
      <c r="C12" s="57">
        <f>IF(DAY(JanSun1)=1,IF(AND(YEAR(JanSun1+5)=CalendarYear,MONTH(JanSun1+5)=1),JanSun1+5,""),IF(AND(YEAR(JanSun1+12)=CalendarYear,MONTH(JanSun1+12)=1),JanSun1+12,""))</f>
        <v>45302</v>
      </c>
      <c r="D12" s="57">
        <f>IF(DAY(JanSun1)=1,IF(AND(YEAR(JanSun1+6)=CalendarYear,MONTH(JanSun1+6)=1),JanSun1+6,""),IF(AND(YEAR(JanSun1+13)=CalendarYear,MONTH(JanSun1+13)=1),JanSun1+13,""))</f>
        <v>45303</v>
      </c>
      <c r="E12" s="57">
        <f>IF(DAY(JanSun1)=1,IF(AND(YEAR(JanSun1+7)=CalendarYear,MONTH(JanSun1+7)=1),JanSun1+7,""),IF(AND(YEAR(JanSun1+14)=CalendarYear,MONTH(JanSun1+14)=1),JanSun1+14,""))</f>
        <v>45304</v>
      </c>
      <c r="F12" s="57">
        <f>IF(DAY(JanSun1)=1,IF(AND(YEAR(JanSun1+8)=CalendarYear,MONTH(JanSun1+8)=1),JanSun1+8,""),IF(AND(YEAR(JanSun1+15)=CalendarYear,MONTH(JanSun1+15)=1),JanSun1+15,""))</f>
        <v>45305</v>
      </c>
      <c r="G12" s="57">
        <f>IF(DAY(JanSun1)=1,IF(AND(YEAR(JanSun1+9)=CalendarYear,MONTH(JanSun1+9)=1),JanSun1+9,""),IF(AND(YEAR(JanSun1+16)=CalendarYear,MONTH(JanSun1+16)=1),JanSun1+16,""))</f>
        <v>45306</v>
      </c>
      <c r="H12" s="57">
        <f>IF(DAY(JanSun1)=1,IF(AND(YEAR(JanSun1+10)=CalendarYear,MONTH(JanSun1+10)=1),JanSun1+10,""),IF(AND(YEAR(JanSun1+17)=CalendarYear,MONTH(JanSun1+17)=1),JanSun1+17,""))</f>
        <v>45307</v>
      </c>
      <c r="I12" s="57">
        <f>IF(DAY(JanSun1)=1,IF(AND(YEAR(JanSun1+11)=CalendarYear,MONTH(JanSun1+11)=1),JanSun1+11,""),IF(AND(YEAR(JanSun1+18)=CalendarYear,MONTH(JanSun1+18)=1),JanSun1+18,""))</f>
        <v>45308</v>
      </c>
      <c r="J12" s="57">
        <f>IF(DAY(JanSun1)=1,IF(AND(YEAR(JanSun1+12)=CalendarYear,MONTH(JanSun1+12)=1),JanSun1+12,""),IF(AND(YEAR(JanSun1+19)=CalendarYear,MONTH(JanSun1+19)=1),JanSun1+19,""))</f>
        <v>45309</v>
      </c>
      <c r="K12" s="57">
        <f>IF(DAY(JanSun1)=1,IF(AND(YEAR(JanSun1+13)=CalendarYear,MONTH(JanSun1+13)=1),JanSun1+13,""),IF(AND(YEAR(JanSun1+20)=CalendarYear,MONTH(JanSun1+20)=1),JanSun1+20,""))</f>
        <v>45310</v>
      </c>
      <c r="L12" s="57">
        <f>IF(DAY(JanSun1)=1,IF(AND(YEAR(JanSun1+14)=CalendarYear,MONTH(JanSun1+14)=1),JanSun1+14,""),IF(AND(YEAR(JanSun1+21)=CalendarYear,MONTH(JanSun1+21)=1),JanSun1+21,""))</f>
        <v>45311</v>
      </c>
      <c r="M12" s="72"/>
    </row>
    <row r="13" spans="2:13" ht="25" customHeight="1" x14ac:dyDescent="0.4">
      <c r="B13" s="85"/>
      <c r="C13" s="58" t="s">
        <v>5</v>
      </c>
      <c r="D13" s="58" t="s">
        <v>6</v>
      </c>
      <c r="E13" s="58" t="s">
        <v>7</v>
      </c>
      <c r="F13" s="58" t="s">
        <v>1</v>
      </c>
      <c r="G13" s="58" t="s">
        <v>2</v>
      </c>
      <c r="H13" s="58" t="s">
        <v>3</v>
      </c>
      <c r="I13" s="58" t="s">
        <v>4</v>
      </c>
      <c r="J13" s="58" t="s">
        <v>5</v>
      </c>
      <c r="K13" s="58" t="s">
        <v>6</v>
      </c>
      <c r="L13" s="58" t="s">
        <v>7</v>
      </c>
      <c r="M13" s="72"/>
    </row>
    <row r="14" spans="2:13" ht="25" customHeight="1" x14ac:dyDescent="0.4">
      <c r="B14" s="68" t="s">
        <v>38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72"/>
    </row>
    <row r="15" spans="2:13" ht="25" customHeight="1" x14ac:dyDescent="0.4">
      <c r="B15" s="69" t="s">
        <v>39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72"/>
    </row>
    <row r="16" spans="2:13" ht="25" customHeight="1" x14ac:dyDescent="0.4">
      <c r="B16" s="70" t="s">
        <v>40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72"/>
    </row>
    <row r="17" spans="2:13" ht="25" customHeight="1" x14ac:dyDescent="0.4">
      <c r="B17" s="73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</row>
    <row r="18" spans="2:13" ht="25" customHeight="1" x14ac:dyDescent="0.4">
      <c r="B18" s="79">
        <f>DATE(CalendarYear,1,1)</f>
        <v>45292</v>
      </c>
      <c r="C18" s="57">
        <f>IF(DAY(JanSun1)=1,IF(AND(YEAR(JanSun1+15)=CalendarYear,MONTH(JanSun1+15)=1),JanSun1+15,""),IF(AND(YEAR(JanSun1+22)=CalendarYear,MONTH(JanSun1+22)=1),JanSun1+22,""))</f>
        <v>45312</v>
      </c>
      <c r="D18" s="57">
        <f>IF(DAY(JanSun1)=1,IF(AND(YEAR(JanSun1+16)=CalendarYear,MONTH(JanSun1+16)=1),JanSun1+16,""),IF(AND(YEAR(JanSun1+23)=CalendarYear,MONTH(JanSun1+23)=1),JanSun1+23,""))</f>
        <v>45313</v>
      </c>
      <c r="E18" s="57">
        <f>IF(DAY(JanSun1)=1,IF(AND(YEAR(JanSun1+17)=CalendarYear,MONTH(JanSun1+17)=1),JanSun1+17,""),IF(AND(YEAR(JanSun1+24)=CalendarYear,MONTH(JanSun1+24)=1),JanSun1+24,""))</f>
        <v>45314</v>
      </c>
      <c r="F18" s="57">
        <f>IF(DAY(JanSun1)=1,IF(AND(YEAR(JanSun1+18)=CalendarYear,MONTH(JanSun1+18)=1),JanSun1+18,""),IF(AND(YEAR(JanSun1+25)=CalendarYear,MONTH(JanSun1+25)=1),JanSun1+25,""))</f>
        <v>45315</v>
      </c>
      <c r="G18" s="57">
        <f>IF(DAY(JanSun1)=1,IF(AND(YEAR(JanSun1+19)=CalendarYear,MONTH(JanSun1+19)=1),JanSun1+19,""),IF(AND(YEAR(JanSun1+26)=CalendarYear,MONTH(JanSun1+26)=1),JanSun1+26,""))</f>
        <v>45316</v>
      </c>
      <c r="H18" s="57">
        <f>IF(DAY(JanSun1)=1,IF(AND(YEAR(JanSun1+20)=CalendarYear,MONTH(JanSun1+20)=1),JanSun1+20,""),IF(AND(YEAR(JanSun1+27)=CalendarYear,MONTH(JanSun1+27)=1),JanSun1+27,""))</f>
        <v>45317</v>
      </c>
      <c r="I18" s="57">
        <f>IF(DAY(JanSun1)=1,IF(AND(YEAR(JanSun1+21)=CalendarYear,MONTH(JanSun1+21)=1),JanSun1+21,""),IF(AND(YEAR(JanSun1+28)=CalendarYear,MONTH(JanSun1+28)=1),JanSun1+28,""))</f>
        <v>45318</v>
      </c>
      <c r="J18" s="57">
        <f>IF(DAY(JanSun1)=1,IF(AND(YEAR(JanSun1+22)=CalendarYear,MONTH(JanSun1+22)=1),JanSun1+22,""),IF(AND(YEAR(JanSun1+29)=CalendarYear,MONTH(JanSun1+29)=1),JanSun1+29,""))</f>
        <v>45319</v>
      </c>
      <c r="K18" s="57">
        <f>IF(DAY(JanSun1)=1,IF(AND(YEAR(JanSun1+23)=CalendarYear,MONTH(JanSun1+23)=1),JanSun1+23,""),IF(AND(YEAR(JanSun1+30)=CalendarYear,MONTH(JanSun1+30)=1),JanSun1+30,""))</f>
        <v>45320</v>
      </c>
      <c r="L18" s="57">
        <f>IF(DAY(JanSun1)=1,IF(AND(YEAR(JanSun1+24)=CalendarYear,MONTH(JanSun1+24)=1),JanSun1+24,""),IF(AND(YEAR(JanSun1+31)=CalendarYear,MONTH(JanSun1+31)=1),JanSun1+31,""))</f>
        <v>45321</v>
      </c>
      <c r="M18" s="7">
        <f>IF(DAY(JanSun1)=1,IF(AND(YEAR(JanSun1+25)=CalendarYear,MONTH(JanSun1+25)=1),JanSun1+25,""),IF(AND(YEAR(JanSun1+32)=CalendarYear,MONTH(JanSun1+32)=1),JanSun1+32,""))</f>
        <v>45322</v>
      </c>
    </row>
    <row r="19" spans="2:13" ht="25" customHeight="1" x14ac:dyDescent="0.4">
      <c r="B19" s="85"/>
      <c r="C19" s="58" t="s">
        <v>1</v>
      </c>
      <c r="D19" s="58" t="s">
        <v>2</v>
      </c>
      <c r="E19" s="58" t="s">
        <v>3</v>
      </c>
      <c r="F19" s="58" t="s">
        <v>4</v>
      </c>
      <c r="G19" s="58" t="s">
        <v>5</v>
      </c>
      <c r="H19" s="58" t="s">
        <v>6</v>
      </c>
      <c r="I19" s="58" t="s">
        <v>7</v>
      </c>
      <c r="J19" s="58" t="s">
        <v>1</v>
      </c>
      <c r="K19" s="58" t="s">
        <v>2</v>
      </c>
      <c r="L19" s="58" t="s">
        <v>3</v>
      </c>
      <c r="M19" s="56" t="s">
        <v>4</v>
      </c>
    </row>
    <row r="20" spans="2:13" ht="25" customHeight="1" x14ac:dyDescent="0.4">
      <c r="B20" s="68" t="s">
        <v>38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</row>
    <row r="21" spans="2:13" ht="25" customHeight="1" x14ac:dyDescent="0.4">
      <c r="B21" s="69" t="s">
        <v>39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2:13" ht="25" customHeight="1" x14ac:dyDescent="0.4">
      <c r="B22" s="70" t="s">
        <v>40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r="23" spans="2:13" ht="25" customHeight="1" x14ac:dyDescent="0.4">
      <c r="B23" s="73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</row>
    <row r="24" spans="2:13" ht="25" customHeight="1" x14ac:dyDescent="0.4">
      <c r="B24" s="71"/>
    </row>
    <row r="25" spans="2:13" s="4" customFormat="1" ht="25" customHeight="1" x14ac:dyDescent="0.4">
      <c r="B25" s="81">
        <f>DATE(CalendarYear,2,1)</f>
        <v>45323</v>
      </c>
      <c r="C25" s="14">
        <f>IF(DAY(FebSun1)=1,"",IF(AND(YEAR(FebSun1+5)=CalendarYear,MONTH(FebSun1+5)=2),FebSun1+5,""))</f>
        <v>45323</v>
      </c>
      <c r="D25" s="14">
        <f>IF(DAY(FebSun1)=1,"",IF(AND(YEAR(FebSun1+6)=CalendarYear,MONTH(FebSun1+6)=2),FebSun1+6,""))</f>
        <v>45324</v>
      </c>
      <c r="E25" s="14">
        <f>IF(DAY(FebSun1)=1,IF(AND(YEAR(FebSun1)=CalendarYear,MONTH(FebSun1)=2),FebSun1,""),IF(AND(YEAR(FebSun1+7)=CalendarYear,MONTH(FebSun1+7)=2),FebSun1+7,""))</f>
        <v>45325</v>
      </c>
      <c r="F25" s="14">
        <f>IF(DAY(FebSun1)=1,IF(AND(YEAR(FebSun1+1)=CalendarYear,MONTH(FebSun1+1)=2),FebSun1+1,""),IF(AND(YEAR(FebSun1+8)=CalendarYear,MONTH(FebSun1+8)=2),FebSun1+8,""))</f>
        <v>45326</v>
      </c>
      <c r="G25" s="14">
        <f>IF(DAY(FebSun1)=1,IF(AND(YEAR(FebSun1+2)=CalendarYear,MONTH(FebSun1+2)=2),FebSun1+2,""),IF(AND(YEAR(FebSun1+9)=CalendarYear,MONTH(FebSun1+9)=2),FebSun1+9,""))</f>
        <v>45327</v>
      </c>
      <c r="H25" s="14">
        <f>IF(DAY(FebSun1)=1,IF(AND(YEAR(FebSun1+3)=CalendarYear,MONTH(FebSun1+3)=2),FebSun1+3,""),IF(AND(YEAR(FebSun1+10)=CalendarYear,MONTH(FebSun1+10)=2),FebSun1+10,""))</f>
        <v>45328</v>
      </c>
      <c r="I25" s="14">
        <f>IF(DAY(FebSun1)=1,IF(AND(YEAR(FebSun1+4)=CalendarYear,MONTH(FebSun1+4)=2),FebSun1+4,""),IF(AND(YEAR(FebSun1+11)=CalendarYear,MONTH(FebSun1+11)=2),FebSun1+11,""))</f>
        <v>45329</v>
      </c>
      <c r="J25" s="14">
        <f>IF(DAY(FebSun1)=1,IF(AND(YEAR(FebSun1+5)=CalendarYear,MONTH(FebSun1+5)=2),FebSun1+5,""),IF(AND(YEAR(FebSun1+12)=CalendarYear,MONTH(FebSun1+12)=2),FebSun1+12,""))</f>
        <v>45330</v>
      </c>
      <c r="K25" s="14">
        <f>IF(DAY(FebSun1)=1,IF(AND(YEAR(FebSun1+6)=CalendarYear,MONTH(FebSun1+6)=2),FebSun1+6,""),IF(AND(YEAR(FebSun1+13)=CalendarYear,MONTH(FebSun1+13)=2),FebSun1+13,""))</f>
        <v>45331</v>
      </c>
      <c r="L25" s="14">
        <f>IF(DAY(FebSun1)=1,IF(AND(YEAR(FebSun1+7)=CalendarYear,MONTH(FebSun1+7)=2),FebSun1+7,""),IF(AND(YEAR(FebSun1+14)=CalendarYear,MONTH(FebSun1+14)=2),FebSun1+14,""))</f>
        <v>45332</v>
      </c>
    </row>
    <row r="26" spans="2:13" s="4" customFormat="1" ht="25" customHeight="1" x14ac:dyDescent="0.4">
      <c r="B26" s="82"/>
      <c r="C26" s="15" t="s">
        <v>5</v>
      </c>
      <c r="D26" s="15" t="s">
        <v>6</v>
      </c>
      <c r="E26" s="15" t="s">
        <v>7</v>
      </c>
      <c r="F26" s="15" t="s">
        <v>1</v>
      </c>
      <c r="G26" s="15" t="s">
        <v>2</v>
      </c>
      <c r="H26" s="15" t="s">
        <v>3</v>
      </c>
      <c r="I26" s="15" t="s">
        <v>4</v>
      </c>
      <c r="J26" s="15" t="s">
        <v>5</v>
      </c>
      <c r="K26" s="15" t="s">
        <v>6</v>
      </c>
      <c r="L26" s="15" t="s">
        <v>7</v>
      </c>
    </row>
    <row r="27" spans="2:13" ht="25" customHeight="1" x14ac:dyDescent="0.4">
      <c r="B27" s="68" t="s">
        <v>38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78"/>
    </row>
    <row r="28" spans="2:13" ht="25" customHeight="1" x14ac:dyDescent="0.4">
      <c r="B28" s="69" t="s">
        <v>39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78"/>
    </row>
    <row r="29" spans="2:13" ht="25" customHeight="1" x14ac:dyDescent="0.4">
      <c r="B29" s="70" t="s">
        <v>40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78"/>
    </row>
    <row r="30" spans="2:13" ht="25" customHeight="1" x14ac:dyDescent="0.4">
      <c r="B30" s="73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</row>
    <row r="31" spans="2:13" ht="25" customHeight="1" x14ac:dyDescent="0.4">
      <c r="B31" s="79">
        <f>DATE(CalendarYear,2,1)</f>
        <v>45323</v>
      </c>
      <c r="C31" s="14">
        <f>IF(DAY(FebSun1)=1,IF(AND(YEAR(FebSun1+8)=CalendarYear,MONTH(FebSun1+8)=2),FebSun1+8,""),IF(AND(YEAR(FebSun1+15)=CalendarYear,MONTH(FebSun1+15)=2),FebSun1+15,""))</f>
        <v>45333</v>
      </c>
      <c r="D31" s="14">
        <f>IF(DAY(FebSun1)=1,IF(AND(YEAR(FebSun1+9)=CalendarYear,MONTH(FebSun1+9)=2),FebSun1+9,""),IF(AND(YEAR(FebSun1+16)=CalendarYear,MONTH(FebSun1+16)=2),FebSun1+16,""))</f>
        <v>45334</v>
      </c>
      <c r="E31" s="14">
        <f>IF(DAY(FebSun1)=1,IF(AND(YEAR(FebSun1+10)=CalendarYear,MONTH(FebSun1+10)=2),FebSun1+10,""),IF(AND(YEAR(FebSun1+17)=CalendarYear,MONTH(FebSun1+17)=2),FebSun1+17,""))</f>
        <v>45335</v>
      </c>
      <c r="F31" s="14">
        <f>IF(DAY(FebSun1)=1,IF(AND(YEAR(FebSun1+11)=CalendarYear,MONTH(FebSun1+11)=2),FebSun1+11,""),IF(AND(YEAR(FebSun1+18)=CalendarYear,MONTH(FebSun1+18)=2),FebSun1+18,""))</f>
        <v>45336</v>
      </c>
      <c r="G31" s="14">
        <f>IF(DAY(FebSun1)=1,IF(AND(YEAR(FebSun1+12)=CalendarYear,MONTH(FebSun1+12)=2),FebSun1+12,""),IF(AND(YEAR(FebSun1+19)=CalendarYear,MONTH(FebSun1+19)=2),FebSun1+19,""))</f>
        <v>45337</v>
      </c>
      <c r="H31" s="14">
        <f>IF(DAY(FebSun1)=1,IF(AND(YEAR(FebSun1+13)=CalendarYear,MONTH(FebSun1+13)=2),FebSun1+13,""),IF(AND(YEAR(FebSun1+20)=CalendarYear,MONTH(FebSun1+20)=2),FebSun1+20,""))</f>
        <v>45338</v>
      </c>
      <c r="I31" s="14">
        <f>IF(DAY(FebSun1)=1,IF(AND(YEAR(FebSun1+14)=CalendarYear,MONTH(FebSun1+14)=2),FebSun1+14,""),IF(AND(YEAR(FebSun1+21)=CalendarYear,MONTH(FebSun1+21)=2),FebSun1+21,""))</f>
        <v>45339</v>
      </c>
      <c r="J31" s="14">
        <f>IF(DAY(FebSun1)=1,IF(AND(YEAR(FebSun1+15)=CalendarYear,MONTH(FebSun1+15)=2),FebSun1+15,""),IF(AND(YEAR(FebSun1+22)=CalendarYear,MONTH(FebSun1+22)=2),FebSun1+22,""))</f>
        <v>45340</v>
      </c>
      <c r="K31" s="14">
        <f>IF(DAY(FebSun1)=1,IF(AND(YEAR(FebSun1+16)=CalendarYear,MONTH(FebSun1+16)=2),FebSun1+16,""),IF(AND(YEAR(FebSun1+23)=CalendarYear,MONTH(FebSun1+23)=2),FebSun1+23,""))</f>
        <v>45341</v>
      </c>
      <c r="L31" s="14">
        <f>IF(DAY(FebSun1)=1,IF(AND(YEAR(FebSun1+17)=CalendarYear,MONTH(FebSun1+17)=2),FebSun1+17,""),IF(AND(YEAR(FebSun1+24)=CalendarYear,MONTH(FebSun1+24)=2),FebSun1+24,""))</f>
        <v>45342</v>
      </c>
      <c r="M31" s="72"/>
    </row>
    <row r="32" spans="2:13" ht="25" customHeight="1" x14ac:dyDescent="0.4">
      <c r="B32" s="80"/>
      <c r="C32" s="15" t="s">
        <v>1</v>
      </c>
      <c r="D32" s="15" t="s">
        <v>2</v>
      </c>
      <c r="E32" s="15" t="s">
        <v>3</v>
      </c>
      <c r="F32" s="15" t="s">
        <v>4</v>
      </c>
      <c r="G32" s="15" t="s">
        <v>5</v>
      </c>
      <c r="H32" s="15" t="s">
        <v>6</v>
      </c>
      <c r="I32" s="15" t="s">
        <v>7</v>
      </c>
      <c r="J32" s="15" t="s">
        <v>1</v>
      </c>
      <c r="K32" s="15" t="s">
        <v>2</v>
      </c>
      <c r="L32" s="15" t="s">
        <v>3</v>
      </c>
      <c r="M32" s="72"/>
    </row>
    <row r="33" spans="2:13" ht="25" customHeight="1" x14ac:dyDescent="0.4">
      <c r="B33" s="68" t="s">
        <v>38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72"/>
    </row>
    <row r="34" spans="2:13" ht="25" customHeight="1" x14ac:dyDescent="0.4">
      <c r="B34" s="69" t="s">
        <v>39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72"/>
    </row>
    <row r="35" spans="2:13" ht="25" customHeight="1" x14ac:dyDescent="0.4">
      <c r="B35" s="70" t="s">
        <v>40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72"/>
    </row>
    <row r="36" spans="2:13" ht="25" customHeight="1" x14ac:dyDescent="0.4">
      <c r="B36" s="73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2:13" ht="25" customHeight="1" x14ac:dyDescent="0.4">
      <c r="B37" s="79">
        <f>DATE(CalendarYear,2,1)</f>
        <v>45323</v>
      </c>
      <c r="C37" s="14">
        <f>IF(DAY(FebSun1)=1,IF(AND(YEAR(FebSun1+18)=CalendarYear,MONTH(FebSun1+18)=2),FebSun1+18,""),IF(AND(YEAR(FebSun1+25)=CalendarYear,MONTH(FebSun1+25)=2),FebSun1+25,""))</f>
        <v>45343</v>
      </c>
      <c r="D37" s="14">
        <f>IF(DAY(FebSun1)=1,IF(AND(YEAR(FebSun1+19)=CalendarYear,MONTH(FebSun1+19)=2),FebSun1+19,""),IF(AND(YEAR(FebSun1+26)=CalendarYear,MONTH(FebSun1+26)=2),FebSun1+26,""))</f>
        <v>45344</v>
      </c>
      <c r="E37" s="14">
        <f>IF(DAY(FebSun1)=1,IF(AND(YEAR(FebSun1+20)=CalendarYear,MONTH(FebSun1+20)=2),FebSun1+20,""),IF(AND(YEAR(FebSun1+27)=CalendarYear,MONTH(FebSun1+27)=2),FebSun1+27,""))</f>
        <v>45345</v>
      </c>
      <c r="F37" s="14">
        <f>IF(DAY(FebSun1)=1,IF(AND(YEAR(FebSun1+21)=CalendarYear,MONTH(FebSun1+21)=2),FebSun1+21,""),IF(AND(YEAR(FebSun1+28)=CalendarYear,MONTH(FebSun1+28)=2),FebSun1+28,""))</f>
        <v>45346</v>
      </c>
      <c r="G37" s="14">
        <f>IF(DAY(FebSun1)=1,IF(AND(YEAR(FebSun1+22)=CalendarYear,MONTH(FebSun1+22)=2),FebSun1+22,""),IF(AND(YEAR(FebSun1+29)=CalendarYear,MONTH(FebSun1+29)=2),FebSun1+29,""))</f>
        <v>45347</v>
      </c>
      <c r="H37" s="14">
        <f>IF(DAY(FebSun1)=1,IF(AND(YEAR(FebSun1+23)=CalendarYear,MONTH(FebSun1+23)=2),FebSun1+23,""),IF(AND(YEAR(FebSun1+30)=CalendarYear,MONTH(FebSun1+30)=2),FebSun1+30,""))</f>
        <v>45348</v>
      </c>
      <c r="I37" s="14">
        <f>IF(DAY(FebSun1)=1,IF(AND(YEAR(FebSun1+24)=CalendarYear,MONTH(FebSun1+24)=2),FebSun1+24,""),IF(AND(YEAR(FebSun1+31)=CalendarYear,MONTH(FebSun1+31)=2),FebSun1+31,""))</f>
        <v>45349</v>
      </c>
      <c r="J37" s="7">
        <f>IF(DAY(FebSun1)=1,IF(AND(YEAR(FebSun1+25)=CalendarYear,MONTH(FebSun1+25)=2),FebSun1+25,""),IF(AND(YEAR(FebSun1+32)=CalendarYear,MONTH(FebSun1+32)=2),FebSun1+32,""))</f>
        <v>45350</v>
      </c>
      <c r="K37" s="7">
        <f>IF(DAY(FebSun1)=1,IF(AND(YEAR(FebSun1+26)=CalendarYear,MONTH(FebSun1+26)=2),FebSun1+26,""),IF(AND(YEAR(FebSun1+33)=CalendarYear,MONTH(FebSun1+33)=2),FebSun1+33,""))</f>
        <v>45351</v>
      </c>
      <c r="L37" s="74" t="str">
        <f>IF(DAY(FebSun1)=1,IF(AND(YEAR(FebSun1+27)=CalendarYear,MONTH(FebSun1+27)=2),FebSun1+27,""),IF(AND(YEAR(FebSun1+34)=CalendarYear,MONTH(FebSun1+34)=2),FebSun1+34,""))</f>
        <v/>
      </c>
      <c r="M37" s="74" t="str">
        <f>IF(DAY(FebSun1)=1,IF(AND(YEAR(FebSun1+28)=CalendarYear,MONTH(FebSun1+28)=2),FebSun1+28,""),IF(AND(YEAR(FebSun1+35)=CalendarYear,MONTH(FebSun1+35)=2),FebSun1+35,""))</f>
        <v/>
      </c>
    </row>
    <row r="38" spans="2:13" ht="25" customHeight="1" x14ac:dyDescent="0.4">
      <c r="B38" s="80"/>
      <c r="C38" s="15" t="s">
        <v>4</v>
      </c>
      <c r="D38" s="15" t="s">
        <v>5</v>
      </c>
      <c r="E38" s="15" t="s">
        <v>6</v>
      </c>
      <c r="F38" s="15" t="s">
        <v>7</v>
      </c>
      <c r="G38" s="15" t="s">
        <v>1</v>
      </c>
      <c r="H38" s="15" t="s">
        <v>2</v>
      </c>
      <c r="I38" s="15" t="s">
        <v>3</v>
      </c>
      <c r="J38" s="6" t="s">
        <v>4</v>
      </c>
      <c r="K38" s="6" t="s">
        <v>5</v>
      </c>
      <c r="L38" s="75" t="s">
        <v>6</v>
      </c>
      <c r="M38" s="75" t="s">
        <v>7</v>
      </c>
    </row>
    <row r="39" spans="2:13" ht="25" customHeight="1" x14ac:dyDescent="0.4">
      <c r="B39" s="68" t="s">
        <v>38</v>
      </c>
      <c r="C39" s="10"/>
      <c r="D39" s="10"/>
      <c r="E39" s="10"/>
      <c r="F39" s="10"/>
      <c r="G39" s="10"/>
      <c r="H39" s="10"/>
      <c r="I39" s="10"/>
      <c r="J39" s="10"/>
      <c r="K39" s="10"/>
      <c r="L39" s="76"/>
      <c r="M39" s="77"/>
    </row>
    <row r="40" spans="2:13" ht="25" customHeight="1" x14ac:dyDescent="0.4">
      <c r="B40" s="69" t="s">
        <v>39</v>
      </c>
      <c r="C40" s="11"/>
      <c r="D40" s="11"/>
      <c r="E40" s="11"/>
      <c r="F40" s="11"/>
      <c r="G40" s="11"/>
      <c r="H40" s="11"/>
      <c r="I40" s="11"/>
      <c r="J40" s="11"/>
      <c r="K40" s="11"/>
      <c r="L40" s="76"/>
      <c r="M40" s="77"/>
    </row>
    <row r="41" spans="2:13" ht="25" customHeight="1" x14ac:dyDescent="0.4">
      <c r="B41" s="70" t="s">
        <v>40</v>
      </c>
      <c r="C41" s="11"/>
      <c r="D41" s="11"/>
      <c r="E41" s="11"/>
      <c r="F41" s="11"/>
      <c r="G41" s="11"/>
      <c r="H41" s="11"/>
      <c r="I41" s="11"/>
      <c r="J41" s="11"/>
      <c r="K41" s="11"/>
      <c r="L41" s="76"/>
      <c r="M41" s="77"/>
    </row>
    <row r="42" spans="2:13" ht="25" customHeight="1" x14ac:dyDescent="0.4">
      <c r="B42" s="73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</row>
    <row r="43" spans="2:13" ht="25" customHeight="1" x14ac:dyDescent="0.4">
      <c r="B43" s="71"/>
    </row>
    <row r="44" spans="2:13" s="5" customFormat="1" ht="25" customHeight="1" x14ac:dyDescent="0.4">
      <c r="B44" s="81">
        <f>DATE(CalendarYear,3,1)</f>
        <v>45352</v>
      </c>
      <c r="C44" s="14">
        <f>IF(DAY(MarSun1)=1,"",IF(AND(YEAR(MarSun1+6)=CalendarYear,MONTH(MarSun1+6)=3),MarSun1+6,""))</f>
        <v>45352</v>
      </c>
      <c r="D44" s="14">
        <f>IF(DAY(MarSun1)=1,IF(AND(YEAR(MarSun1)=CalendarYear,MONTH(MarSun1)=3),MarSun1,""),IF(AND(YEAR(MarSun1+7)=CalendarYear,MONTH(MarSun1+7)=3),MarSun1+7,""))</f>
        <v>45353</v>
      </c>
      <c r="E44" s="14">
        <f>IF(DAY(MarSun1)=1,IF(AND(YEAR(MarSun1+1)=CalendarYear,MONTH(MarSun1+1)=3),MarSun1+1,""),IF(AND(YEAR(MarSun1+8)=CalendarYear,MONTH(MarSun1+8)=3),MarSun1+8,""))</f>
        <v>45354</v>
      </c>
      <c r="F44" s="14">
        <f>IF(DAY(MarSun1)=1,IF(AND(YEAR(MarSun1+2)=CalendarYear,MONTH(MarSun1+2)=3),MarSun1+2,""),IF(AND(YEAR(MarSun1+9)=CalendarYear,MONTH(MarSun1+9)=3),MarSun1+9,""))</f>
        <v>45355</v>
      </c>
      <c r="G44" s="14">
        <f>IF(DAY(MarSun1)=1,IF(AND(YEAR(MarSun1+3)=CalendarYear,MONTH(MarSun1+3)=3),MarSun1+3,""),IF(AND(YEAR(MarSun1+10)=CalendarYear,MONTH(MarSun1+10)=3),MarSun1+10,""))</f>
        <v>45356</v>
      </c>
      <c r="H44" s="14">
        <f>IF(DAY(MarSun1)=1,IF(AND(YEAR(MarSun1+4)=CalendarYear,MONTH(MarSun1+4)=3),MarSun1+4,""),IF(AND(YEAR(MarSun1+11)=CalendarYear,MONTH(MarSun1+11)=3),MarSun1+11,""))</f>
        <v>45357</v>
      </c>
      <c r="I44" s="14">
        <f>IF(DAY(MarSun1)=1,IF(AND(YEAR(MarSun1+5)=CalendarYear,MONTH(MarSun1+5)=3),MarSun1+5,""),IF(AND(YEAR(MarSun1+12)=CalendarYear,MONTH(MarSun1+12)=3),MarSun1+12,""))</f>
        <v>45358</v>
      </c>
      <c r="J44" s="14">
        <f>IF(DAY(MarSun1)=1,IF(AND(YEAR(MarSun1+6)=CalendarYear,MONTH(MarSun1+6)=3),MarSun1+6,""),IF(AND(YEAR(MarSun1+13)=CalendarYear,MONTH(MarSun1+13)=3),MarSun1+13,""))</f>
        <v>45359</v>
      </c>
      <c r="K44" s="14">
        <f>IF(DAY(MarSun1)=1,IF(AND(YEAR(MarSun1+7)=CalendarYear,MONTH(MarSun1+7)=3),MarSun1+7,""),IF(AND(YEAR(MarSun1+14)=CalendarYear,MONTH(MarSun1+14)=3),MarSun1+14,""))</f>
        <v>45360</v>
      </c>
      <c r="L44" s="14">
        <f>IF(DAY(MarSun1)=1,IF(AND(YEAR(MarSun1+8)=CalendarYear,MONTH(MarSun1+8)=3),MarSun1+8,""),IF(AND(YEAR(MarSun1+15)=CalendarYear,MONTH(MarSun1+15)=3),MarSun1+15,""))</f>
        <v>45361</v>
      </c>
      <c r="M44" s="72"/>
    </row>
    <row r="45" spans="2:13" s="5" customFormat="1" ht="25" customHeight="1" x14ac:dyDescent="0.4">
      <c r="B45" s="82"/>
      <c r="C45" s="15" t="s">
        <v>6</v>
      </c>
      <c r="D45" s="15" t="s">
        <v>7</v>
      </c>
      <c r="E45" s="15" t="s">
        <v>1</v>
      </c>
      <c r="F45" s="15" t="s">
        <v>2</v>
      </c>
      <c r="G45" s="15" t="s">
        <v>3</v>
      </c>
      <c r="H45" s="15" t="s">
        <v>4</v>
      </c>
      <c r="I45" s="15" t="s">
        <v>5</v>
      </c>
      <c r="J45" s="15" t="s">
        <v>6</v>
      </c>
      <c r="K45" s="15" t="s">
        <v>7</v>
      </c>
      <c r="L45" s="15" t="s">
        <v>1</v>
      </c>
      <c r="M45" s="72"/>
    </row>
    <row r="46" spans="2:13" ht="25" customHeight="1" x14ac:dyDescent="0.4">
      <c r="B46" s="68" t="s">
        <v>38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72"/>
    </row>
    <row r="47" spans="2:13" ht="25" customHeight="1" x14ac:dyDescent="0.4">
      <c r="B47" s="69" t="s">
        <v>39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72"/>
    </row>
    <row r="48" spans="2:13" ht="25" customHeight="1" x14ac:dyDescent="0.4">
      <c r="B48" s="70" t="s">
        <v>40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72"/>
    </row>
    <row r="49" spans="2:13" ht="25" customHeight="1" x14ac:dyDescent="0.4">
      <c r="B49" s="71"/>
    </row>
    <row r="50" spans="2:13" ht="25" customHeight="1" x14ac:dyDescent="0.4">
      <c r="B50" s="79">
        <f>DATE(CalendarYear,2,1)</f>
        <v>45323</v>
      </c>
      <c r="C50" s="14">
        <f>IF(DAY(MarSun1)=1,IF(AND(YEAR(MarSun1+9)=CalendarYear,MONTH(MarSun1+9)=3),MarSun1+9,""),IF(AND(YEAR(MarSun1+16)=CalendarYear,MONTH(MarSun1+16)=3),MarSun1+16,""))</f>
        <v>45362</v>
      </c>
      <c r="D50" s="14">
        <f>IF(DAY(MarSun1)=1,IF(AND(YEAR(MarSun1+10)=CalendarYear,MONTH(MarSun1+10)=3),MarSun1+10,""),IF(AND(YEAR(MarSun1+17)=CalendarYear,MONTH(MarSun1+17)=3),MarSun1+17,""))</f>
        <v>45363</v>
      </c>
      <c r="E50" s="14">
        <f>IF(DAY(MarSun1)=1,IF(AND(YEAR(MarSun1+11)=CalendarYear,MONTH(MarSun1+11)=3),MarSun1+11,""),IF(AND(YEAR(MarSun1+18)=CalendarYear,MONTH(MarSun1+18)=3),MarSun1+18,""))</f>
        <v>45364</v>
      </c>
      <c r="F50" s="14">
        <f>IF(DAY(MarSun1)=1,IF(AND(YEAR(MarSun1+12)=CalendarYear,MONTH(MarSun1+12)=3),MarSun1+12,""),IF(AND(YEAR(MarSun1+19)=CalendarYear,MONTH(MarSun1+19)=3),MarSun1+19,""))</f>
        <v>45365</v>
      </c>
      <c r="G50" s="14">
        <f>IF(DAY(MarSun1)=1,IF(AND(YEAR(MarSun1+13)=CalendarYear,MONTH(MarSun1+13)=3),MarSun1+13,""),IF(AND(YEAR(MarSun1+20)=CalendarYear,MONTH(MarSun1+20)=3),MarSun1+20,""))</f>
        <v>45366</v>
      </c>
      <c r="H50" s="14">
        <f>IF(DAY(MarSun1)=1,IF(AND(YEAR(MarSun1+14)=CalendarYear,MONTH(MarSun1+14)=3),MarSun1+14,""),IF(AND(YEAR(MarSun1+21)=CalendarYear,MONTH(MarSun1+21)=3),MarSun1+21,""))</f>
        <v>45367</v>
      </c>
      <c r="I50" s="14">
        <f>IF(DAY(MarSun1)=1,IF(AND(YEAR(MarSun1+15)=CalendarYear,MONTH(MarSun1+15)=3),MarSun1+15,""),IF(AND(YEAR(MarSun1+22)=CalendarYear,MONTH(MarSun1+22)=3),MarSun1+22,""))</f>
        <v>45368</v>
      </c>
      <c r="J50" s="14">
        <f>IF(DAY(MarSun1)=1,IF(AND(YEAR(MarSun1+16)=CalendarYear,MONTH(MarSun1+16)=3),MarSun1+16,""),IF(AND(YEAR(MarSun1+23)=CalendarYear,MONTH(MarSun1+23)=3),MarSun1+23,""))</f>
        <v>45369</v>
      </c>
      <c r="K50" s="14">
        <f>IF(DAY(MarSun1)=1,IF(AND(YEAR(MarSun1+17)=CalendarYear,MONTH(MarSun1+17)=3),MarSun1+17,""),IF(AND(YEAR(MarSun1+24)=CalendarYear,MONTH(MarSun1+24)=3),MarSun1+24,""))</f>
        <v>45370</v>
      </c>
      <c r="L50" s="14">
        <f>IF(DAY(MarSun1)=1,IF(AND(YEAR(MarSun1+18)=CalendarYear,MONTH(MarSun1+18)=3),MarSun1+18,""),IF(AND(YEAR(MarSun1+25)=CalendarYear,MONTH(MarSun1+25)=3),MarSun1+25,""))</f>
        <v>45371</v>
      </c>
      <c r="M50" s="72"/>
    </row>
    <row r="51" spans="2:13" ht="25" customHeight="1" x14ac:dyDescent="0.4">
      <c r="B51" s="80"/>
      <c r="C51" s="15" t="s">
        <v>2</v>
      </c>
      <c r="D51" s="15" t="s">
        <v>3</v>
      </c>
      <c r="E51" s="15" t="s">
        <v>4</v>
      </c>
      <c r="F51" s="15" t="s">
        <v>5</v>
      </c>
      <c r="G51" s="15" t="s">
        <v>6</v>
      </c>
      <c r="H51" s="15" t="s">
        <v>7</v>
      </c>
      <c r="I51" s="15" t="s">
        <v>1</v>
      </c>
      <c r="J51" s="15" t="s">
        <v>2</v>
      </c>
      <c r="K51" s="15" t="s">
        <v>3</v>
      </c>
      <c r="L51" s="15" t="s">
        <v>4</v>
      </c>
      <c r="M51" s="72"/>
    </row>
    <row r="52" spans="2:13" ht="25" customHeight="1" x14ac:dyDescent="0.4">
      <c r="B52" s="68" t="s">
        <v>38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72"/>
    </row>
    <row r="53" spans="2:13" ht="25" customHeight="1" x14ac:dyDescent="0.4">
      <c r="B53" s="69" t="s">
        <v>39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72"/>
    </row>
    <row r="54" spans="2:13" ht="25" customHeight="1" x14ac:dyDescent="0.4">
      <c r="B54" s="70" t="s">
        <v>40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72"/>
    </row>
    <row r="55" spans="2:13" ht="25" customHeight="1" x14ac:dyDescent="0.4">
      <c r="B55" s="73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2:13" ht="25" customHeight="1" x14ac:dyDescent="0.4">
      <c r="B56" s="79">
        <f>DATE(CalendarYear,2,1)</f>
        <v>45323</v>
      </c>
      <c r="C56" s="14">
        <f>IF(DAY(MarSun1)=1,IF(AND(YEAR(MarSun1+19)=CalendarYear,MONTH(MarSun1+19)=3),MarSun1+19,""),IF(AND(YEAR(MarSun1+26)=CalendarYear,MONTH(MarSun1+26)=3),MarSun1+26,""))</f>
        <v>45372</v>
      </c>
      <c r="D56" s="14">
        <f>IF(DAY(MarSun1)=1,IF(AND(YEAR(MarSun1+20)=CalendarYear,MONTH(MarSun1+20)=3),MarSun1+20,""),IF(AND(YEAR(MarSun1+27)=CalendarYear,MONTH(MarSun1+27)=3),MarSun1+27,""))</f>
        <v>45373</v>
      </c>
      <c r="E56" s="14">
        <f>IF(DAY(MarSun1)=1,IF(AND(YEAR(MarSun1+21)=CalendarYear,MONTH(MarSun1+21)=3),MarSun1+21,""),IF(AND(YEAR(MarSun1+28)=CalendarYear,MONTH(MarSun1+28)=3),MarSun1+28,""))</f>
        <v>45374</v>
      </c>
      <c r="F56" s="14">
        <f>IF(DAY(MarSun1)=1,IF(AND(YEAR(MarSun1+22)=CalendarYear,MONTH(MarSun1+22)=3),MarSun1+22,""),IF(AND(YEAR(MarSun1+29)=CalendarYear,MONTH(MarSun1+29)=3),MarSun1+29,""))</f>
        <v>45375</v>
      </c>
      <c r="G56" s="14">
        <f>IF(DAY(MarSun1)=1,IF(AND(YEAR(MarSun1+23)=CalendarYear,MONTH(MarSun1+23)=3),MarSun1+23,""),IF(AND(YEAR(MarSun1+30)=CalendarYear,MONTH(MarSun1+30)=3),MarSun1+30,""))</f>
        <v>45376</v>
      </c>
      <c r="H56" s="14">
        <f>IF(DAY(MarSun1)=1,IF(AND(YEAR(MarSun1+24)=CalendarYear,MONTH(MarSun1+24)=3),MarSun1+24,""),IF(AND(YEAR(MarSun1+31)=CalendarYear,MONTH(MarSun1+31)=3),MarSun1+31,""))</f>
        <v>45377</v>
      </c>
      <c r="I56" s="14">
        <f>IF(DAY(MarSun1)=1,IF(AND(YEAR(MarSun1+25)=CalendarYear,MONTH(MarSun1+25)=3),MarSun1+25,""),IF(AND(YEAR(MarSun1+32)=CalendarYear,MONTH(MarSun1+32)=3),MarSun1+32,""))</f>
        <v>45378</v>
      </c>
      <c r="J56" s="14">
        <f>IF(DAY(MarSun1)=1,IF(AND(YEAR(MarSun1+26)=CalendarYear,MONTH(MarSun1+26)=3),MarSun1+26,""),IF(AND(YEAR(MarSun1+33)=CalendarYear,MONTH(MarSun1+33)=3),MarSun1+33,""))</f>
        <v>45379</v>
      </c>
      <c r="K56" s="14">
        <f>IF(DAY(MarSun1)=1,IF(AND(YEAR(MarSun1+27)=CalendarYear,MONTH(MarSun1+27)=3),MarSun1+27,""),IF(AND(YEAR(MarSun1+34)=CalendarYear,MONTH(MarSun1+34)=3),MarSun1+34,""))</f>
        <v>45380</v>
      </c>
      <c r="L56" s="7">
        <f>IF(DAY(MarSun1)=1,IF(AND(YEAR(MarSun1+28)=CalendarYear,MONTH(MarSun1+28)=3),MarSun1+28,""),IF(AND(YEAR(MarSun1+35)=CalendarYear,MONTH(MarSun1+35)=3),MarSun1+35,""))</f>
        <v>45381</v>
      </c>
      <c r="M56" s="7">
        <f>IF(DAY(MarSun1)=1,IF(AND(YEAR(MarSun1+29)=CalendarYear,MONTH(MarSun1+29)=3),MarSun1+29,""),IF(AND(YEAR(MarSun1+36)=CalendarYear,MONTH(MarSun1+36)=3),MarSun1+36,""))</f>
        <v>45382</v>
      </c>
    </row>
    <row r="57" spans="2:13" ht="25" customHeight="1" x14ac:dyDescent="0.4">
      <c r="B57" s="80"/>
      <c r="C57" s="15" t="s">
        <v>5</v>
      </c>
      <c r="D57" s="15" t="s">
        <v>6</v>
      </c>
      <c r="E57" s="15" t="s">
        <v>7</v>
      </c>
      <c r="F57" s="15" t="s">
        <v>1</v>
      </c>
      <c r="G57" s="15" t="s">
        <v>2</v>
      </c>
      <c r="H57" s="15" t="s">
        <v>3</v>
      </c>
      <c r="I57" s="15" t="s">
        <v>4</v>
      </c>
      <c r="J57" s="15" t="s">
        <v>5</v>
      </c>
      <c r="K57" s="15" t="s">
        <v>6</v>
      </c>
      <c r="L57" s="6" t="s">
        <v>7</v>
      </c>
      <c r="M57" s="6" t="s">
        <v>1</v>
      </c>
    </row>
    <row r="58" spans="2:13" ht="25" customHeight="1" x14ac:dyDescent="0.4">
      <c r="B58" s="68" t="s">
        <v>38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</row>
    <row r="59" spans="2:13" ht="25" customHeight="1" x14ac:dyDescent="0.4">
      <c r="B59" s="69" t="s">
        <v>39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</row>
    <row r="60" spans="2:13" ht="25" customHeight="1" x14ac:dyDescent="0.4">
      <c r="B60" s="70" t="s">
        <v>40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</row>
    <row r="61" spans="2:13" ht="25" customHeight="1" x14ac:dyDescent="0.4">
      <c r="B61" s="73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</row>
    <row r="62" spans="2:13" ht="25" customHeight="1" x14ac:dyDescent="0.4">
      <c r="B62" s="71"/>
    </row>
    <row r="63" spans="2:13" s="5" customFormat="1" ht="25" customHeight="1" x14ac:dyDescent="0.4">
      <c r="B63" s="81">
        <f>DATE(CalendarYear,4,1)</f>
        <v>45383</v>
      </c>
      <c r="C63" s="12">
        <f>IF(DAY(AprSun1)=1,"",IF(AND(YEAR(AprSun1+2)=CalendarYear,MONTH(AprSun1+2)=4),AprSun1+2,""))</f>
        <v>45383</v>
      </c>
      <c r="D63" s="12">
        <f>IF(DAY(AprSun1)=1,"",IF(AND(YEAR(AprSun1+3)=CalendarYear,MONTH(AprSun1+3)=4),AprSun1+3,""))</f>
        <v>45384</v>
      </c>
      <c r="E63" s="12">
        <f>IF(DAY(AprSun1)=1,"",IF(AND(YEAR(AprSun1+4)=CalendarYear,MONTH(AprSun1+4)=4),AprSun1+4,""))</f>
        <v>45385</v>
      </c>
      <c r="F63" s="12">
        <f>IF(DAY(AprSun1)=1,"",IF(AND(YEAR(AprSun1+5)=CalendarYear,MONTH(AprSun1+5)=4),AprSun1+5,""))</f>
        <v>45386</v>
      </c>
      <c r="G63" s="12">
        <f>IF(DAY(AprSun1)=1,"",IF(AND(YEAR(AprSun1+6)=CalendarYear,MONTH(AprSun1+6)=4),AprSun1+6,""))</f>
        <v>45387</v>
      </c>
      <c r="H63" s="14">
        <f>IF(DAY(AprSun1)=1,IF(AND(YEAR(AprSun1)=CalendarYear,MONTH(AprSun1)=4),AprSun1,""),IF(AND(YEAR(AprSun1+7)=CalendarYear,MONTH(AprSun1+7)=4),AprSun1+7,""))</f>
        <v>45388</v>
      </c>
      <c r="I63" s="14">
        <f>IF(DAY(AprSun1)=1,IF(AND(YEAR(AprSun1+1)=CalendarYear,MONTH(AprSun1+1)=4),AprSun1+1,""),IF(AND(YEAR(AprSun1+8)=CalendarYear,MONTH(AprSun1+8)=4),AprSun1+8,""))</f>
        <v>45389</v>
      </c>
      <c r="J63" s="14">
        <f>IF(DAY(AprSun1)=1,IF(AND(YEAR(AprSun1+2)=CalendarYear,MONTH(AprSun1+2)=4),AprSun1+2,""),IF(AND(YEAR(AprSun1+9)=CalendarYear,MONTH(AprSun1+9)=4),AprSun1+9,""))</f>
        <v>45390</v>
      </c>
      <c r="K63" s="14">
        <f>IF(DAY(AprSun1)=1,IF(AND(YEAR(AprSun1+3)=CalendarYear,MONTH(AprSun1+3)=4),AprSun1+3,""),IF(AND(YEAR(AprSun1+10)=CalendarYear,MONTH(AprSun1+10)=4),AprSun1+10,""))</f>
        <v>45391</v>
      </c>
      <c r="L63" s="14">
        <f>IF(DAY(AprSun1)=1,IF(AND(YEAR(AprSun1+4)=CalendarYear,MONTH(AprSun1+4)=4),AprSun1+4,""),IF(AND(YEAR(AprSun1+11)=CalendarYear,MONTH(AprSun1+11)=4),AprSun1+11,""))</f>
        <v>45392</v>
      </c>
    </row>
    <row r="64" spans="2:13" s="5" customFormat="1" ht="25" customHeight="1" x14ac:dyDescent="0.4">
      <c r="B64" s="82"/>
      <c r="C64" s="13" t="s">
        <v>2</v>
      </c>
      <c r="D64" s="13" t="s">
        <v>3</v>
      </c>
      <c r="E64" s="13" t="s">
        <v>4</v>
      </c>
      <c r="F64" s="13" t="s">
        <v>5</v>
      </c>
      <c r="G64" s="13" t="s">
        <v>6</v>
      </c>
      <c r="H64" s="15" t="s">
        <v>7</v>
      </c>
      <c r="I64" s="15" t="s">
        <v>1</v>
      </c>
      <c r="J64" s="15" t="s">
        <v>2</v>
      </c>
      <c r="K64" s="15" t="s">
        <v>3</v>
      </c>
      <c r="L64" s="15" t="s">
        <v>4</v>
      </c>
    </row>
    <row r="65" spans="2:13" ht="25" customHeight="1" x14ac:dyDescent="0.4">
      <c r="B65" s="68" t="s">
        <v>38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2:13" ht="25" customHeight="1" x14ac:dyDescent="0.4">
      <c r="B66" s="69" t="s">
        <v>39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3" ht="25" customHeight="1" x14ac:dyDescent="0.4">
      <c r="B67" s="70" t="s">
        <v>40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</row>
    <row r="68" spans="2:13" ht="25" customHeight="1" x14ac:dyDescent="0.4">
      <c r="B68" s="71"/>
    </row>
    <row r="69" spans="2:13" ht="25" customHeight="1" x14ac:dyDescent="0.4">
      <c r="B69" s="79">
        <f>DATE(CalendarYear,2,1)</f>
        <v>45323</v>
      </c>
      <c r="C69" s="14">
        <f>IF(DAY(AprSun1)=1,IF(AND(YEAR(AprSun1+5)=CalendarYear,MONTH(AprSun1+5)=4),AprSun1+5,""),IF(AND(YEAR(AprSun1+12)=CalendarYear,MONTH(AprSun1+12)=4),AprSun1+12,""))</f>
        <v>45393</v>
      </c>
      <c r="D69" s="14">
        <f>IF(DAY(AprSun1)=1,IF(AND(YEAR(AprSun1+6)=CalendarYear,MONTH(AprSun1+6)=4),AprSun1+6,""),IF(AND(YEAR(AprSun1+13)=CalendarYear,MONTH(AprSun1+13)=4),AprSun1+13,""))</f>
        <v>45394</v>
      </c>
      <c r="E69" s="14">
        <f>IF(DAY(AprSun1)=1,IF(AND(YEAR(AprSun1+7)=CalendarYear,MONTH(AprSun1+7)=4),AprSun1+7,""),IF(AND(YEAR(AprSun1+14)=CalendarYear,MONTH(AprSun1+14)=4),AprSun1+14,""))</f>
        <v>45395</v>
      </c>
      <c r="F69" s="14">
        <f>IF(DAY(AprSun1)=1,IF(AND(YEAR(AprSun1+8)=CalendarYear,MONTH(AprSun1+8)=4),AprSun1+8,""),IF(AND(YEAR(AprSun1+15)=CalendarYear,MONTH(AprSun1+15)=4),AprSun1+15,""))</f>
        <v>45396</v>
      </c>
      <c r="G69" s="14">
        <f>IF(DAY(AprSun1)=1,IF(AND(YEAR(AprSun1+9)=CalendarYear,MONTH(AprSun1+9)=4),AprSun1+9,""),IF(AND(YEAR(AprSun1+16)=CalendarYear,MONTH(AprSun1+16)=4),AprSun1+16,""))</f>
        <v>45397</v>
      </c>
      <c r="H69" s="14">
        <f>IF(DAY(AprSun1)=1,IF(AND(YEAR(AprSun1+10)=CalendarYear,MONTH(AprSun1+10)=4),AprSun1+10,""),IF(AND(YEAR(AprSun1+17)=CalendarYear,MONTH(AprSun1+17)=4),AprSun1+17,""))</f>
        <v>45398</v>
      </c>
      <c r="I69" s="14">
        <f>IF(DAY(AprSun1)=1,IF(AND(YEAR(AprSun1+11)=CalendarYear,MONTH(AprSun1+11)=4),AprSun1+11,""),IF(AND(YEAR(AprSun1+18)=CalendarYear,MONTH(AprSun1+18)=4),AprSun1+18,""))</f>
        <v>45399</v>
      </c>
      <c r="J69" s="14">
        <f>IF(DAY(AprSun1)=1,IF(AND(YEAR(AprSun1+12)=CalendarYear,MONTH(AprSun1+12)=4),AprSun1+12,""),IF(AND(YEAR(AprSun1+19)=CalendarYear,MONTH(AprSun1+19)=4),AprSun1+19,""))</f>
        <v>45400</v>
      </c>
      <c r="K69" s="14">
        <f>IF(DAY(AprSun1)=1,IF(AND(YEAR(AprSun1+13)=CalendarYear,MONTH(AprSun1+13)=4),AprSun1+13,""),IF(AND(YEAR(AprSun1+20)=CalendarYear,MONTH(AprSun1+20)=4),AprSun1+20,""))</f>
        <v>45401</v>
      </c>
      <c r="L69" s="14">
        <f>IF(DAY(AprSun1)=1,IF(AND(YEAR(AprSun1+14)=CalendarYear,MONTH(AprSun1+14)=4),AprSun1+14,""),IF(AND(YEAR(AprSun1+21)=CalendarYear,MONTH(AprSun1+21)=4),AprSun1+21,""))</f>
        <v>45402</v>
      </c>
      <c r="M69" s="72"/>
    </row>
    <row r="70" spans="2:13" ht="25" customHeight="1" x14ac:dyDescent="0.4">
      <c r="B70" s="80"/>
      <c r="C70" s="15" t="s">
        <v>5</v>
      </c>
      <c r="D70" s="15" t="s">
        <v>6</v>
      </c>
      <c r="E70" s="15" t="s">
        <v>7</v>
      </c>
      <c r="F70" s="15" t="s">
        <v>1</v>
      </c>
      <c r="G70" s="15" t="s">
        <v>2</v>
      </c>
      <c r="H70" s="15" t="s">
        <v>3</v>
      </c>
      <c r="I70" s="15" t="s">
        <v>4</v>
      </c>
      <c r="J70" s="15" t="s">
        <v>5</v>
      </c>
      <c r="K70" s="15" t="s">
        <v>6</v>
      </c>
      <c r="L70" s="15" t="s">
        <v>7</v>
      </c>
      <c r="M70" s="72"/>
    </row>
    <row r="71" spans="2:13" ht="25" customHeight="1" x14ac:dyDescent="0.4">
      <c r="B71" s="68" t="s">
        <v>38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72"/>
    </row>
    <row r="72" spans="2:13" ht="25" customHeight="1" x14ac:dyDescent="0.4">
      <c r="B72" s="69" t="s">
        <v>39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72"/>
    </row>
    <row r="73" spans="2:13" ht="25" customHeight="1" x14ac:dyDescent="0.4">
      <c r="B73" s="70" t="s">
        <v>40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72"/>
    </row>
    <row r="74" spans="2:13" ht="25" customHeight="1" x14ac:dyDescent="0.4">
      <c r="B74" s="73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</row>
    <row r="75" spans="2:13" ht="25" customHeight="1" x14ac:dyDescent="0.4">
      <c r="B75" s="79">
        <f>DATE(CalendarYear,2,1)</f>
        <v>45323</v>
      </c>
      <c r="C75" s="14">
        <f>IF(DAY(AprSun1)=1,IF(AND(YEAR(AprSun1+15)=CalendarYear,MONTH(AprSun1+15)=4),AprSun1+15,""),IF(AND(YEAR(AprSun1+22)=CalendarYear,MONTH(AprSun1+22)=4),AprSun1+22,""))</f>
        <v>45403</v>
      </c>
      <c r="D75" s="14">
        <f>IF(DAY(AprSun1)=1,IF(AND(YEAR(AprSun1+16)=CalendarYear,MONTH(AprSun1+16)=4),AprSun1+16,""),IF(AND(YEAR(AprSun1+23)=CalendarYear,MONTH(AprSun1+23)=4),AprSun1+23,""))</f>
        <v>45404</v>
      </c>
      <c r="E75" s="14">
        <f>IF(DAY(AprSun1)=1,IF(AND(YEAR(AprSun1+17)=CalendarYear,MONTH(AprSun1+17)=4),AprSun1+17,""),IF(AND(YEAR(AprSun1+24)=CalendarYear,MONTH(AprSun1+24)=4),AprSun1+24,""))</f>
        <v>45405</v>
      </c>
      <c r="F75" s="14">
        <f>IF(DAY(AprSun1)=1,IF(AND(YEAR(AprSun1+18)=CalendarYear,MONTH(AprSun1+18)=4),AprSun1+18,""),IF(AND(YEAR(AprSun1+25)=CalendarYear,MONTH(AprSun1+25)=4),AprSun1+25,""))</f>
        <v>45406</v>
      </c>
      <c r="G75" s="14">
        <f>IF(DAY(AprSun1)=1,IF(AND(YEAR(AprSun1+19)=CalendarYear,MONTH(AprSun1+19)=4),AprSun1+19,""),IF(AND(YEAR(AprSun1+26)=CalendarYear,MONTH(AprSun1+26)=4),AprSun1+26,""))</f>
        <v>45407</v>
      </c>
      <c r="H75" s="14">
        <f>IF(DAY(AprSun1)=1,IF(AND(YEAR(AprSun1+20)=CalendarYear,MONTH(AprSun1+20)=4),AprSun1+20,""),IF(AND(YEAR(AprSun1+27)=CalendarYear,MONTH(AprSun1+27)=4),AprSun1+27,""))</f>
        <v>45408</v>
      </c>
      <c r="I75" s="14">
        <f>IF(DAY(AprSun1)=1,IF(AND(YEAR(AprSun1+21)=CalendarYear,MONTH(AprSun1+21)=4),AprSun1+21,""),IF(AND(YEAR(AprSun1+28)=CalendarYear,MONTH(AprSun1+28)=4),AprSun1+28,""))</f>
        <v>45409</v>
      </c>
      <c r="J75" s="14">
        <f>IF(DAY(AprSun1)=1,IF(AND(YEAR(AprSun1+22)=CalendarYear,MONTH(AprSun1+22)=4),AprSun1+22,""),IF(AND(YEAR(AprSun1+29)=CalendarYear,MONTH(AprSun1+29)=4),AprSun1+29,""))</f>
        <v>45410</v>
      </c>
      <c r="K75" s="14">
        <f>IF(DAY(AprSun1)=1,IF(AND(YEAR(AprSun1+23)=CalendarYear,MONTH(AprSun1+23)=4),AprSun1+23,""),IF(AND(YEAR(AprSun1+30)=CalendarYear,MONTH(AprSun1+30)=4),AprSun1+30,""))</f>
        <v>45411</v>
      </c>
      <c r="L75" s="14">
        <f>IF(DAY(AprSun1)=1,IF(AND(YEAR(AprSun1+24)=CalendarYear,MONTH(AprSun1+24)=4),AprSun1+24,""),IF(AND(YEAR(AprSun1+31)=CalendarYear,MONTH(AprSun1+31)=4),AprSun1+31,""))</f>
        <v>45412</v>
      </c>
      <c r="M75" s="7">
        <f>IF(DAY(MarSun1)=1,IF(AND(YEAR(MarSun1+29)=CalendarYear,MONTH(MarSun1+29)=3),MarSun1+29,""),IF(AND(YEAR(MarSun1+36)=CalendarYear,MONTH(MarSun1+36)=3),MarSun1+36,""))</f>
        <v>45382</v>
      </c>
    </row>
    <row r="76" spans="2:13" ht="25" customHeight="1" x14ac:dyDescent="0.4">
      <c r="B76" s="80"/>
      <c r="C76" s="15" t="s">
        <v>1</v>
      </c>
      <c r="D76" s="15" t="s">
        <v>2</v>
      </c>
      <c r="E76" s="15" t="s">
        <v>3</v>
      </c>
      <c r="F76" s="15" t="s">
        <v>4</v>
      </c>
      <c r="G76" s="15" t="s">
        <v>5</v>
      </c>
      <c r="H76" s="15" t="s">
        <v>6</v>
      </c>
      <c r="I76" s="15" t="s">
        <v>7</v>
      </c>
      <c r="J76" s="15" t="s">
        <v>1</v>
      </c>
      <c r="K76" s="15" t="s">
        <v>2</v>
      </c>
      <c r="L76" s="15" t="s">
        <v>3</v>
      </c>
      <c r="M76" s="6" t="s">
        <v>1</v>
      </c>
    </row>
    <row r="77" spans="2:13" ht="25" customHeight="1" x14ac:dyDescent="0.4">
      <c r="B77" s="68" t="s">
        <v>38</v>
      </c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</row>
    <row r="78" spans="2:13" ht="25" customHeight="1" x14ac:dyDescent="0.4">
      <c r="B78" s="69" t="s">
        <v>39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</row>
    <row r="79" spans="2:13" ht="25" customHeight="1" x14ac:dyDescent="0.4">
      <c r="B79" s="70" t="s">
        <v>40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</row>
    <row r="80" spans="2:13" ht="25" customHeight="1" x14ac:dyDescent="0.4">
      <c r="B80" s="73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</row>
    <row r="81" spans="2:13" ht="25" customHeight="1" x14ac:dyDescent="0.4">
      <c r="B81" s="73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</row>
    <row r="82" spans="2:13" s="5" customFormat="1" ht="25" customHeight="1" x14ac:dyDescent="0.4">
      <c r="B82" s="81">
        <f>DATE(CalendarYear,5,1)</f>
        <v>45413</v>
      </c>
      <c r="C82" s="14">
        <f>IF(DAY(MaySun1)=1,"",IF(AND(YEAR(MaySun1+4)=CalendarYear,MONTH(MaySun1+4)=5),MaySun1+4,""))</f>
        <v>45413</v>
      </c>
      <c r="D82" s="14">
        <f>IF(DAY(MaySun1)=1,"",IF(AND(YEAR(MaySun1+5)=CalendarYear,MONTH(MaySun1+5)=5),MaySun1+5,""))</f>
        <v>45414</v>
      </c>
      <c r="E82" s="14">
        <f>IF(DAY(MaySun1)=1,"",IF(AND(YEAR(MaySun1+6)=CalendarYear,MONTH(MaySun1+6)=5),MaySun1+6,""))</f>
        <v>45415</v>
      </c>
      <c r="F82" s="14">
        <f>IF(DAY(MaySun1)=1,IF(AND(YEAR(MaySun1)=CalendarYear,MONTH(MaySun1)=5),MaySun1,""),IF(AND(YEAR(MaySun1+7)=CalendarYear,MONTH(MaySun1+7)=5),MaySun1+7,""))</f>
        <v>45416</v>
      </c>
      <c r="G82" s="14">
        <f>IF(DAY(MaySun1)=1,IF(AND(YEAR(MaySun1+1)=CalendarYear,MONTH(MaySun1+1)=5),MaySun1+1,""),IF(AND(YEAR(MaySun1+8)=CalendarYear,MONTH(MaySun1+8)=5),MaySun1+8,""))</f>
        <v>45417</v>
      </c>
      <c r="H82" s="14">
        <f>IF(DAY(MaySun1)=1,IF(AND(YEAR(MaySun1+2)=CalendarYear,MONTH(MaySun1+2)=5),MaySun1+2,""),IF(AND(YEAR(MaySun1+9)=CalendarYear,MONTH(MaySun1+9)=5),MaySun1+9,""))</f>
        <v>45418</v>
      </c>
      <c r="I82" s="14">
        <f>IF(DAY(MaySun1)=1,IF(AND(YEAR(MaySun1+3)=CalendarYear,MONTH(MaySun1+3)=5),MaySun1+3,""),IF(AND(YEAR(MaySun1+10)=CalendarYear,MONTH(MaySun1+10)=5),MaySun1+10,""))</f>
        <v>45419</v>
      </c>
      <c r="J82" s="14">
        <f>IF(DAY(MaySun1)=1,IF(AND(YEAR(MaySun1+4)=CalendarYear,MONTH(MaySun1+4)=5),MaySun1+4,""),IF(AND(YEAR(MaySun1+11)=CalendarYear,MONTH(MaySun1+11)=5),MaySun1+11,""))</f>
        <v>45420</v>
      </c>
      <c r="K82" s="14">
        <f>IF(DAY(MaySun1)=1,IF(AND(YEAR(MaySun1+5)=CalendarYear,MONTH(MaySun1+5)=5),MaySun1+5,""),IF(AND(YEAR(MaySun1+12)=CalendarYear,MONTH(MaySun1+12)=5),MaySun1+12,""))</f>
        <v>45421</v>
      </c>
      <c r="L82" s="14">
        <f>IF(DAY(MaySun1)=1,IF(AND(YEAR(MaySun1+6)=CalendarYear,MONTH(MaySun1+6)=5),MaySun1+6,""),IF(AND(YEAR(MaySun1+13)=CalendarYear,MONTH(MaySun1+13)=5),MaySun1+13,""))</f>
        <v>45422</v>
      </c>
    </row>
    <row r="83" spans="2:13" s="5" customFormat="1" ht="25" customHeight="1" x14ac:dyDescent="0.4">
      <c r="B83" s="82"/>
      <c r="C83" s="15" t="s">
        <v>4</v>
      </c>
      <c r="D83" s="15" t="s">
        <v>5</v>
      </c>
      <c r="E83" s="15" t="s">
        <v>6</v>
      </c>
      <c r="F83" s="15" t="s">
        <v>7</v>
      </c>
      <c r="G83" s="15" t="s">
        <v>1</v>
      </c>
      <c r="H83" s="15" t="s">
        <v>2</v>
      </c>
      <c r="I83" s="15" t="s">
        <v>3</v>
      </c>
      <c r="J83" s="15" t="s">
        <v>4</v>
      </c>
      <c r="K83" s="15" t="s">
        <v>5</v>
      </c>
      <c r="L83" s="15" t="s">
        <v>6</v>
      </c>
    </row>
    <row r="84" spans="2:13" ht="25" customHeight="1" x14ac:dyDescent="0.4">
      <c r="B84" s="68" t="s">
        <v>38</v>
      </c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78"/>
    </row>
    <row r="85" spans="2:13" ht="25" customHeight="1" x14ac:dyDescent="0.4">
      <c r="B85" s="69" t="s">
        <v>39</v>
      </c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78"/>
    </row>
    <row r="86" spans="2:13" ht="25" customHeight="1" x14ac:dyDescent="0.4">
      <c r="B86" s="70" t="s">
        <v>40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78"/>
    </row>
    <row r="87" spans="2:13" ht="25" customHeight="1" x14ac:dyDescent="0.4">
      <c r="B87" s="71"/>
    </row>
    <row r="88" spans="2:13" ht="25" customHeight="1" x14ac:dyDescent="0.4">
      <c r="B88" s="79">
        <f>DATE(CalendarYear,2,1)</f>
        <v>45323</v>
      </c>
      <c r="C88" s="14">
        <f>IF(DAY(MaySun1)=1,IF(AND(YEAR(MaySun1+7)=CalendarYear,MONTH(MaySun1+7)=5),MaySun1+7,""),IF(AND(YEAR(MaySun1+14)=CalendarYear,MONTH(MaySun1+14)=5),MaySun1+14,""))</f>
        <v>45423</v>
      </c>
      <c r="D88" s="14">
        <f>IF(DAY(MaySun1)=1,IF(AND(YEAR(MaySun1+8)=CalendarYear,MONTH(MaySun1+8)=5),MaySun1+8,""),IF(AND(YEAR(MaySun1+15)=CalendarYear,MONTH(MaySun1+15)=5),MaySun1+15,""))</f>
        <v>45424</v>
      </c>
      <c r="E88" s="14">
        <f>IF(DAY(MaySun1)=1,IF(AND(YEAR(MaySun1+9)=CalendarYear,MONTH(MaySun1+9)=5),MaySun1+9,""),IF(AND(YEAR(MaySun1+16)=CalendarYear,MONTH(MaySun1+16)=5),MaySun1+16,""))</f>
        <v>45425</v>
      </c>
      <c r="F88" s="14">
        <f>IF(DAY(MaySun1)=1,IF(AND(YEAR(MaySun1+10)=CalendarYear,MONTH(MaySun1+10)=5),MaySun1+10,""),IF(AND(YEAR(MaySun1+17)=CalendarYear,MONTH(MaySun1+17)=5),MaySun1+17,""))</f>
        <v>45426</v>
      </c>
      <c r="G88" s="14">
        <f>IF(DAY(MaySun1)=1,IF(AND(YEAR(MaySun1+11)=CalendarYear,MONTH(MaySun1+11)=5),MaySun1+11,""),IF(AND(YEAR(MaySun1+18)=CalendarYear,MONTH(MaySun1+18)=5),MaySun1+18,""))</f>
        <v>45427</v>
      </c>
      <c r="H88" s="14">
        <f>IF(DAY(MaySun1)=1,IF(AND(YEAR(MaySun1+12)=CalendarYear,MONTH(MaySun1+12)=5),MaySun1+12,""),IF(AND(YEAR(MaySun1+19)=CalendarYear,MONTH(MaySun1+19)=5),MaySun1+19,""))</f>
        <v>45428</v>
      </c>
      <c r="I88" s="14">
        <f>IF(DAY(MaySun1)=1,IF(AND(YEAR(MaySun1+13)=CalendarYear,MONTH(MaySun1+13)=5),MaySun1+13,""),IF(AND(YEAR(MaySun1+20)=CalendarYear,MONTH(MaySun1+20)=5),MaySun1+20,""))</f>
        <v>45429</v>
      </c>
      <c r="J88" s="14">
        <f>IF(DAY(MaySun1)=1,IF(AND(YEAR(MaySun1+14)=CalendarYear,MONTH(MaySun1+14)=5),MaySun1+14,""),IF(AND(YEAR(MaySun1+21)=CalendarYear,MONTH(MaySun1+21)=5),MaySun1+21,""))</f>
        <v>45430</v>
      </c>
      <c r="K88" s="14">
        <f>IF(DAY(MaySun1)=1,IF(AND(YEAR(MaySun1+15)=CalendarYear,MONTH(MaySun1+15)=5),MaySun1+15,""),IF(AND(YEAR(MaySun1+22)=CalendarYear,MONTH(MaySun1+22)=5),MaySun1+22,""))</f>
        <v>45431</v>
      </c>
      <c r="L88" s="14">
        <f>IF(DAY(MaySun1)=1,IF(AND(YEAR(MaySun1+16)=CalendarYear,MONTH(MaySun1+16)=5),MaySun1+16,""),IF(AND(YEAR(MaySun1+23)=CalendarYear,MONTH(MaySun1+23)=5),MaySun1+23,""))</f>
        <v>45432</v>
      </c>
      <c r="M88" s="72"/>
    </row>
    <row r="89" spans="2:13" ht="25" customHeight="1" x14ac:dyDescent="0.4">
      <c r="B89" s="80"/>
      <c r="C89" s="15" t="s">
        <v>7</v>
      </c>
      <c r="D89" s="15" t="s">
        <v>1</v>
      </c>
      <c r="E89" s="15" t="s">
        <v>2</v>
      </c>
      <c r="F89" s="15" t="s">
        <v>3</v>
      </c>
      <c r="G89" s="15" t="s">
        <v>4</v>
      </c>
      <c r="H89" s="15" t="s">
        <v>5</v>
      </c>
      <c r="I89" s="15" t="s">
        <v>6</v>
      </c>
      <c r="J89" s="15" t="s">
        <v>7</v>
      </c>
      <c r="K89" s="15" t="s">
        <v>1</v>
      </c>
      <c r="L89" s="15" t="s">
        <v>2</v>
      </c>
      <c r="M89" s="72"/>
    </row>
    <row r="90" spans="2:13" ht="25" customHeight="1" x14ac:dyDescent="0.4">
      <c r="B90" s="68" t="s">
        <v>38</v>
      </c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72"/>
    </row>
    <row r="91" spans="2:13" ht="25" customHeight="1" x14ac:dyDescent="0.4">
      <c r="B91" s="69" t="s">
        <v>39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72"/>
    </row>
    <row r="92" spans="2:13" ht="25" customHeight="1" x14ac:dyDescent="0.4">
      <c r="B92" s="70" t="s">
        <v>40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72"/>
    </row>
    <row r="93" spans="2:13" ht="25" customHeight="1" x14ac:dyDescent="0.4">
      <c r="B93" s="73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</row>
    <row r="94" spans="2:13" ht="25" customHeight="1" x14ac:dyDescent="0.4">
      <c r="B94" s="79">
        <f>DATE(CalendarYear,2,1)</f>
        <v>45323</v>
      </c>
      <c r="C94" s="14">
        <f>IF(DAY(MaySun1)=1,IF(AND(YEAR(MaySun1+17)=CalendarYear,MONTH(MaySun1+17)=5),MaySun1+17,""),IF(AND(YEAR(MaySun1+24)=CalendarYear,MONTH(MaySun1+24)=5),MaySun1+24,""))</f>
        <v>45433</v>
      </c>
      <c r="D94" s="14">
        <f>IF(DAY(MaySun1)=1,IF(AND(YEAR(MaySun1+18)=CalendarYear,MONTH(MaySun1+18)=5),MaySun1+18,""),IF(AND(YEAR(MaySun1+25)=CalendarYear,MONTH(MaySun1+25)=5),MaySun1+25,""))</f>
        <v>45434</v>
      </c>
      <c r="E94" s="14">
        <f>IF(DAY(MaySun1)=1,IF(AND(YEAR(MaySun1+19)=CalendarYear,MONTH(MaySun1+19)=5),MaySun1+19,""),IF(AND(YEAR(MaySun1+26)=CalendarYear,MONTH(MaySun1+26)=5),MaySun1+26,""))</f>
        <v>45435</v>
      </c>
      <c r="F94" s="14">
        <f>IF(DAY(MaySun1)=1,IF(AND(YEAR(MaySun1+20)=CalendarYear,MONTH(MaySun1+20)=5),MaySun1+20,""),IF(AND(YEAR(MaySun1+27)=CalendarYear,MONTH(MaySun1+27)=5),MaySun1+27,""))</f>
        <v>45436</v>
      </c>
      <c r="G94" s="14">
        <f>IF(DAY(MaySun1)=1,IF(AND(YEAR(MaySun1+21)=CalendarYear,MONTH(MaySun1+21)=5),MaySun1+21,""),IF(AND(YEAR(MaySun1+28)=CalendarYear,MONTH(MaySun1+28)=5),MaySun1+28,""))</f>
        <v>45437</v>
      </c>
      <c r="H94" s="14">
        <f>IF(DAY(MaySun1)=1,IF(AND(YEAR(MaySun1+22)=CalendarYear,MONTH(MaySun1+22)=5),MaySun1+22,""),IF(AND(YEAR(MaySun1+29)=CalendarYear,MONTH(MaySun1+29)=5),MaySun1+29,""))</f>
        <v>45438</v>
      </c>
      <c r="I94" s="14">
        <f>IF(DAY(MaySun1)=1,IF(AND(YEAR(MaySun1+23)=CalendarYear,MONTH(MaySun1+23)=5),MaySun1+23,""),IF(AND(YEAR(MaySun1+30)=CalendarYear,MONTH(MaySun1+30)=5),MaySun1+30,""))</f>
        <v>45439</v>
      </c>
      <c r="J94" s="14">
        <f>IF(DAY(MaySun1)=1,IF(AND(YEAR(MaySun1+24)=CalendarYear,MONTH(MaySun1+24)=5),MaySun1+24,""),IF(AND(YEAR(MaySun1+31)=CalendarYear,MONTH(MaySun1+31)=5),MaySun1+31,""))</f>
        <v>45440</v>
      </c>
      <c r="K94" s="14">
        <f>IF(DAY(MaySun1)=1,IF(AND(YEAR(MaySun1+25)=CalendarYear,MONTH(MaySun1+25)=5),MaySun1+25,""),IF(AND(YEAR(MaySun1+32)=CalendarYear,MONTH(MaySun1+32)=5),MaySun1+32,""))</f>
        <v>45441</v>
      </c>
      <c r="L94" s="7">
        <f>IF(DAY(MaySun1)=1,IF(AND(YEAR(MaySun1+26)=CalendarYear,MONTH(MaySun1+26)=5),MaySun1+26,""),IF(AND(YEAR(MaySun1+33)=CalendarYear,MONTH(MaySun1+33)=5),MaySun1+33,""))</f>
        <v>45442</v>
      </c>
      <c r="M94" s="7">
        <f>IF(DAY(MaySun1)=1,IF(AND(YEAR(MaySun1+27)=CalendarYear,MONTH(MaySun1+27)=5),MaySun1+27,""),IF(AND(YEAR(MaySun1+34)=CalendarYear,MONTH(MaySun1+34)=5),MaySun1+34,""))</f>
        <v>45443</v>
      </c>
    </row>
    <row r="95" spans="2:13" ht="25" customHeight="1" x14ac:dyDescent="0.4">
      <c r="B95" s="80"/>
      <c r="C95" s="15" t="s">
        <v>3</v>
      </c>
      <c r="D95" s="15" t="s">
        <v>4</v>
      </c>
      <c r="E95" s="15" t="s">
        <v>5</v>
      </c>
      <c r="F95" s="15" t="s">
        <v>6</v>
      </c>
      <c r="G95" s="15" t="s">
        <v>7</v>
      </c>
      <c r="H95" s="15" t="s">
        <v>1</v>
      </c>
      <c r="I95" s="15" t="s">
        <v>2</v>
      </c>
      <c r="J95" s="15" t="s">
        <v>3</v>
      </c>
      <c r="K95" s="15" t="s">
        <v>4</v>
      </c>
      <c r="L95" s="6" t="s">
        <v>5</v>
      </c>
      <c r="M95" s="6" t="s">
        <v>6</v>
      </c>
    </row>
    <row r="96" spans="2:13" ht="25" customHeight="1" x14ac:dyDescent="0.4">
      <c r="B96" s="68" t="s">
        <v>38</v>
      </c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</row>
    <row r="97" spans="2:13" ht="25" customHeight="1" x14ac:dyDescent="0.4">
      <c r="B97" s="69" t="s">
        <v>39</v>
      </c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2:13" ht="25" customHeight="1" x14ac:dyDescent="0.4">
      <c r="B98" s="70" t="s">
        <v>40</v>
      </c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2:13" ht="25" customHeight="1" x14ac:dyDescent="0.4">
      <c r="B99" s="73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</row>
    <row r="100" spans="2:13" ht="25" customHeight="1" x14ac:dyDescent="0.4">
      <c r="B100" s="73"/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</row>
    <row r="101" spans="2:13" s="5" customFormat="1" ht="25" customHeight="1" x14ac:dyDescent="0.4">
      <c r="B101" s="81">
        <f>DATE(CalendarYear,6,1)</f>
        <v>45444</v>
      </c>
      <c r="C101" s="14">
        <f>IF(DAY(JunSun1)=1,IF(AND(YEAR(JunSun1)=CalendarYear,MONTH(JunSun1)=6),JunSun1,""),IF(AND(YEAR(JunSun1+7)=CalendarYear,MONTH(JunSun1+7)=6),JunSun1+7,""))</f>
        <v>45444</v>
      </c>
      <c r="D101" s="14">
        <f>IF(DAY(JunSun1)=1,IF(AND(YEAR(JunSun1+1)=CalendarYear,MONTH(JunSun1+1)=6),JunSun1+1,""),IF(AND(YEAR(JunSun1+8)=CalendarYear,MONTH(JunSun1+8)=6),JunSun1+8,""))</f>
        <v>45445</v>
      </c>
      <c r="E101" s="14">
        <f>IF(DAY(JunSun1)=1,IF(AND(YEAR(JunSun1+2)=CalendarYear,MONTH(JunSun1+2)=6),JunSun1+2,""),IF(AND(YEAR(JunSun1+9)=CalendarYear,MONTH(JunSun1+9)=6),JunSun1+9,""))</f>
        <v>45446</v>
      </c>
      <c r="F101" s="14">
        <f>IF(DAY(JunSun1)=1,IF(AND(YEAR(JunSun1+3)=CalendarYear,MONTH(JunSun1+3)=6),JunSun1+3,""),IF(AND(YEAR(JunSun1+10)=CalendarYear,MONTH(JunSun1+10)=6),JunSun1+10,""))</f>
        <v>45447</v>
      </c>
      <c r="G101" s="14">
        <f>IF(DAY(JunSun1)=1,IF(AND(YEAR(JunSun1+4)=CalendarYear,MONTH(JunSun1+4)=6),JunSun1+4,""),IF(AND(YEAR(JunSun1+11)=CalendarYear,MONTH(JunSun1+11)=6),JunSun1+11,""))</f>
        <v>45448</v>
      </c>
      <c r="H101" s="14">
        <f>IF(DAY(JunSun1)=1,IF(AND(YEAR(JunSun1+5)=CalendarYear,MONTH(JunSun1+5)=6),JunSun1+5,""),IF(AND(YEAR(JunSun1+12)=CalendarYear,MONTH(JunSun1+12)=6),JunSun1+12,""))</f>
        <v>45449</v>
      </c>
      <c r="I101" s="14">
        <f>IF(DAY(JunSun1)=1,IF(AND(YEAR(JunSun1+6)=CalendarYear,MONTH(JunSun1+6)=6),JunSun1+6,""),IF(AND(YEAR(JunSun1+13)=CalendarYear,MONTH(JunSun1+13)=6),JunSun1+13,""))</f>
        <v>45450</v>
      </c>
      <c r="J101" s="14">
        <f>IF(DAY(JunSun1)=1,IF(AND(YEAR(JunSun1+7)=CalendarYear,MONTH(JunSun1+7)=6),JunSun1+7,""),IF(AND(YEAR(JunSun1+14)=CalendarYear,MONTH(JunSun1+14)=6),JunSun1+14,""))</f>
        <v>45451</v>
      </c>
      <c r="K101" s="14">
        <f>IF(DAY(JunSun1)=1,IF(AND(YEAR(JunSun1+8)=CalendarYear,MONTH(JunSun1+8)=6),JunSun1+8,""),IF(AND(YEAR(JunSun1+15)=CalendarYear,MONTH(JunSun1+15)=6),JunSun1+15,""))</f>
        <v>45452</v>
      </c>
      <c r="L101" s="14">
        <f>IF(DAY(JunSun1)=1,IF(AND(YEAR(JunSun1+9)=CalendarYear,MONTH(JunSun1+9)=6),JunSun1+9,""),IF(AND(YEAR(JunSun1+16)=CalendarYear,MONTH(JunSun1+16)=6),JunSun1+16,""))</f>
        <v>45453</v>
      </c>
    </row>
    <row r="102" spans="2:13" s="5" customFormat="1" ht="25" customHeight="1" x14ac:dyDescent="0.4">
      <c r="B102" s="82"/>
      <c r="C102" s="15" t="s">
        <v>7</v>
      </c>
      <c r="D102" s="15" t="s">
        <v>1</v>
      </c>
      <c r="E102" s="15" t="s">
        <v>2</v>
      </c>
      <c r="F102" s="15" t="s">
        <v>3</v>
      </c>
      <c r="G102" s="15" t="s">
        <v>4</v>
      </c>
      <c r="H102" s="15" t="s">
        <v>5</v>
      </c>
      <c r="I102" s="15" t="s">
        <v>6</v>
      </c>
      <c r="J102" s="15" t="s">
        <v>7</v>
      </c>
      <c r="K102" s="15" t="s">
        <v>1</v>
      </c>
      <c r="L102" s="15" t="s">
        <v>2</v>
      </c>
    </row>
    <row r="103" spans="2:13" ht="25" customHeight="1" x14ac:dyDescent="0.4">
      <c r="B103" s="68" t="s">
        <v>38</v>
      </c>
      <c r="C103" s="10"/>
      <c r="D103" s="10"/>
      <c r="E103" s="10"/>
      <c r="F103" s="10"/>
      <c r="G103" s="10"/>
      <c r="H103" s="10"/>
      <c r="I103" s="10"/>
      <c r="J103" s="10"/>
      <c r="K103" s="10"/>
      <c r="L103" s="10"/>
    </row>
    <row r="104" spans="2:13" ht="25" customHeight="1" x14ac:dyDescent="0.4">
      <c r="B104" s="69" t="s">
        <v>39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3" ht="25" customHeight="1" x14ac:dyDescent="0.4">
      <c r="B105" s="70" t="s">
        <v>40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3" ht="25" customHeight="1" x14ac:dyDescent="0.4">
      <c r="B106" s="71"/>
    </row>
    <row r="107" spans="2:13" ht="25" customHeight="1" x14ac:dyDescent="0.4">
      <c r="B107" s="79">
        <f>DATE(CalendarYear,2,1)</f>
        <v>45323</v>
      </c>
      <c r="C107" s="14">
        <f>IF(DAY(JunSun1)=1,IF(AND(YEAR(JunSun1+10)=CalendarYear,MONTH(JunSun1+10)=6),JunSun1+10,""),IF(AND(YEAR(JunSun1+17)=CalendarYear,MONTH(JunSun1+17)=6),JunSun1+17,""))</f>
        <v>45454</v>
      </c>
      <c r="D107" s="14">
        <f>IF(DAY(JunSun1)=1,IF(AND(YEAR(JunSun1+11)=CalendarYear,MONTH(JunSun1+11)=6),JunSun1+11,""),IF(AND(YEAR(JunSun1+18)=CalendarYear,MONTH(JunSun1+18)=6),JunSun1+18,""))</f>
        <v>45455</v>
      </c>
      <c r="E107" s="14">
        <f>IF(DAY(JunSun1)=1,IF(AND(YEAR(JunSun1+12)=CalendarYear,MONTH(JunSun1+12)=6),JunSun1+12,""),IF(AND(YEAR(JunSun1+19)=CalendarYear,MONTH(JunSun1+19)=6),JunSun1+19,""))</f>
        <v>45456</v>
      </c>
      <c r="F107" s="14">
        <f>IF(DAY(JunSun1)=1,IF(AND(YEAR(JunSun1+13)=CalendarYear,MONTH(JunSun1+13)=6),JunSun1+13,""),IF(AND(YEAR(JunSun1+20)=CalendarYear,MONTH(JunSun1+20)=6),JunSun1+20,""))</f>
        <v>45457</v>
      </c>
      <c r="G107" s="14">
        <f>IF(DAY(JunSun1)=1,IF(AND(YEAR(JunSun1+14)=CalendarYear,MONTH(JunSun1+14)=6),JunSun1+14,""),IF(AND(YEAR(JunSun1+21)=CalendarYear,MONTH(JunSun1+21)=6),JunSun1+21,""))</f>
        <v>45458</v>
      </c>
      <c r="H107" s="14">
        <f>IF(DAY(JunSun1)=1,IF(AND(YEAR(JunSun1+15)=CalendarYear,MONTH(JunSun1+15)=6),JunSun1+15,""),IF(AND(YEAR(JunSun1+22)=CalendarYear,MONTH(JunSun1+22)=6),JunSun1+22,""))</f>
        <v>45459</v>
      </c>
      <c r="I107" s="14">
        <f>IF(DAY(JunSun1)=1,IF(AND(YEAR(JunSun1+16)=CalendarYear,MONTH(JunSun1+16)=6),JunSun1+16,""),IF(AND(YEAR(JunSun1+23)=CalendarYear,MONTH(JunSun1+23)=6),JunSun1+23,""))</f>
        <v>45460</v>
      </c>
      <c r="J107" s="14">
        <f>IF(DAY(JunSun1)=1,IF(AND(YEAR(JunSun1+17)=CalendarYear,MONTH(JunSun1+17)=6),JunSun1+17,""),IF(AND(YEAR(JunSun1+24)=CalendarYear,MONTH(JunSun1+24)=6),JunSun1+24,""))</f>
        <v>45461</v>
      </c>
      <c r="K107" s="14">
        <f>IF(DAY(JunSun1)=1,IF(AND(YEAR(JunSun1+18)=CalendarYear,MONTH(JunSun1+18)=6),JunSun1+18,""),IF(AND(YEAR(JunSun1+25)=CalendarYear,MONTH(JunSun1+25)=6),JunSun1+25,""))</f>
        <v>45462</v>
      </c>
      <c r="L107" s="14">
        <f>IF(DAY(JunSun1)=1,IF(AND(YEAR(JunSun1+19)=CalendarYear,MONTH(JunSun1+19)=6),JunSun1+19,""),IF(AND(YEAR(JunSun1+26)=CalendarYear,MONTH(JunSun1+26)=6),JunSun1+26,""))</f>
        <v>45463</v>
      </c>
      <c r="M107" s="72"/>
    </row>
    <row r="108" spans="2:13" ht="25" customHeight="1" x14ac:dyDescent="0.4">
      <c r="B108" s="80"/>
      <c r="C108" s="15" t="s">
        <v>3</v>
      </c>
      <c r="D108" s="15" t="s">
        <v>4</v>
      </c>
      <c r="E108" s="15" t="s">
        <v>5</v>
      </c>
      <c r="F108" s="15" t="s">
        <v>6</v>
      </c>
      <c r="G108" s="15" t="s">
        <v>7</v>
      </c>
      <c r="H108" s="15" t="s">
        <v>1</v>
      </c>
      <c r="I108" s="15" t="s">
        <v>2</v>
      </c>
      <c r="J108" s="15" t="s">
        <v>3</v>
      </c>
      <c r="K108" s="15" t="s">
        <v>4</v>
      </c>
      <c r="L108" s="15" t="s">
        <v>5</v>
      </c>
      <c r="M108" s="72"/>
    </row>
    <row r="109" spans="2:13" ht="25" customHeight="1" x14ac:dyDescent="0.4">
      <c r="B109" s="68" t="s">
        <v>38</v>
      </c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72"/>
    </row>
    <row r="110" spans="2:13" ht="25" customHeight="1" x14ac:dyDescent="0.4">
      <c r="B110" s="69" t="s">
        <v>39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72"/>
    </row>
    <row r="111" spans="2:13" ht="25" customHeight="1" x14ac:dyDescent="0.4">
      <c r="B111" s="70" t="s">
        <v>40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72"/>
    </row>
    <row r="112" spans="2:13" ht="25" customHeight="1" x14ac:dyDescent="0.4">
      <c r="B112" s="73"/>
      <c r="C112" s="72"/>
      <c r="D112" s="72"/>
      <c r="E112" s="72"/>
      <c r="F112" s="72"/>
      <c r="G112" s="72"/>
      <c r="H112" s="72"/>
      <c r="I112" s="72"/>
      <c r="J112" s="72"/>
      <c r="K112" s="72"/>
      <c r="L112" s="72"/>
      <c r="M112" s="72"/>
    </row>
    <row r="113" spans="2:13" ht="25" customHeight="1" x14ac:dyDescent="0.4">
      <c r="B113" s="79">
        <f>DATE(CalendarYear,2,1)</f>
        <v>45323</v>
      </c>
      <c r="C113" s="14">
        <f>IF(DAY(JunSun1)=1,IF(AND(YEAR(JunSun1+20)=CalendarYear,MONTH(JunSun1+20)=6),JunSun1+20,""),IF(AND(YEAR(JunSun1+27)=CalendarYear,MONTH(JunSun1+27)=6),JunSun1+27,""))</f>
        <v>45464</v>
      </c>
      <c r="D113" s="14">
        <f>IF(DAY(JunSun1)=1,IF(AND(YEAR(JunSun1+21)=CalendarYear,MONTH(JunSun1+21)=6),JunSun1+21,""),IF(AND(YEAR(JunSun1+28)=CalendarYear,MONTH(JunSun1+28)=6),JunSun1+28,""))</f>
        <v>45465</v>
      </c>
      <c r="E113" s="14">
        <f>IF(DAY(JunSun1)=1,IF(AND(YEAR(JunSun1+22)=CalendarYear,MONTH(JunSun1+22)=6),JunSun1+22,""),IF(AND(YEAR(JunSun1+29)=CalendarYear,MONTH(JunSun1+29)=6),JunSun1+29,""))</f>
        <v>45466</v>
      </c>
      <c r="F113" s="14">
        <f>IF(DAY(JunSun1)=1,IF(AND(YEAR(JunSun1+23)=CalendarYear,MONTH(JunSun1+23)=6),JunSun1+23,""),IF(AND(YEAR(JunSun1+30)=CalendarYear,MONTH(JunSun1+30)=6),JunSun1+30,""))</f>
        <v>45467</v>
      </c>
      <c r="G113" s="14">
        <f>IF(DAY(JunSun1)=1,IF(AND(YEAR(JunSun1+24)=CalendarYear,MONTH(JunSun1+24)=6),JunSun1+24,""),IF(AND(YEAR(JunSun1+31)=CalendarYear,MONTH(JunSun1+31)=6),JunSun1+31,""))</f>
        <v>45468</v>
      </c>
      <c r="H113" s="14">
        <f>IF(DAY(JunSun1)=1,IF(AND(YEAR(JunSun1+25)=CalendarYear,MONTH(JunSun1+25)=6),JunSun1+25,""),IF(AND(YEAR(JunSun1+32)=CalendarYear,MONTH(JunSun1+32)=6),JunSun1+32,""))</f>
        <v>45469</v>
      </c>
      <c r="I113" s="14">
        <f>IF(DAY(JunSun1)=1,IF(AND(YEAR(JunSun1+26)=CalendarYear,MONTH(JunSun1+26)=6),JunSun1+26,""),IF(AND(YEAR(JunSun1+33)=CalendarYear,MONTH(JunSun1+33)=6),JunSun1+33,""))</f>
        <v>45470</v>
      </c>
      <c r="J113" s="14">
        <f>IF(DAY(JunSun1)=1,IF(AND(YEAR(JunSun1+27)=CalendarYear,MONTH(JunSun1+27)=6),JunSun1+27,""),IF(AND(YEAR(JunSun1+34)=CalendarYear,MONTH(JunSun1+34)=6),JunSun1+34,""))</f>
        <v>45471</v>
      </c>
      <c r="K113" s="7">
        <f>IF(DAY(JunSun1)=1,IF(AND(YEAR(JunSun1+28)=CalendarYear,MONTH(JunSun1+28)=6),JunSun1+28,""),IF(AND(YEAR(JunSun1+35)=CalendarYear,MONTH(JunSun1+35)=6),JunSun1+35,""))</f>
        <v>45472</v>
      </c>
      <c r="L113" s="7">
        <f>IF(DAY(JunSun1)=1,IF(AND(YEAR(JunSun1+29)=CalendarYear,MONTH(JunSun1+29)=6),JunSun1+29,""),IF(AND(YEAR(JunSun1+36)=CalendarYear,MONTH(JunSun1+36)=6),JunSun1+36,""))</f>
        <v>45473</v>
      </c>
      <c r="M113" s="7"/>
    </row>
    <row r="114" spans="2:13" ht="25" customHeight="1" x14ac:dyDescent="0.4">
      <c r="B114" s="80"/>
      <c r="C114" s="15" t="s">
        <v>6</v>
      </c>
      <c r="D114" s="15" t="s">
        <v>7</v>
      </c>
      <c r="E114" s="15" t="s">
        <v>1</v>
      </c>
      <c r="F114" s="15" t="s">
        <v>2</v>
      </c>
      <c r="G114" s="15" t="s">
        <v>3</v>
      </c>
      <c r="H114" s="15" t="s">
        <v>4</v>
      </c>
      <c r="I114" s="15" t="s">
        <v>5</v>
      </c>
      <c r="J114" s="15" t="s">
        <v>6</v>
      </c>
      <c r="K114" s="6" t="s">
        <v>7</v>
      </c>
      <c r="L114" s="6" t="s">
        <v>1</v>
      </c>
      <c r="M114" s="6"/>
    </row>
    <row r="115" spans="2:13" ht="25" customHeight="1" x14ac:dyDescent="0.4">
      <c r="B115" s="68" t="s">
        <v>38</v>
      </c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</row>
    <row r="116" spans="2:13" ht="25" customHeight="1" x14ac:dyDescent="0.4">
      <c r="B116" s="69" t="s">
        <v>39</v>
      </c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</row>
    <row r="117" spans="2:13" ht="25" customHeight="1" x14ac:dyDescent="0.4">
      <c r="B117" s="70" t="s">
        <v>40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</row>
    <row r="118" spans="2:13" ht="25" customHeight="1" x14ac:dyDescent="0.4">
      <c r="B118" s="73"/>
      <c r="C118" s="72"/>
      <c r="D118" s="72"/>
      <c r="E118" s="72"/>
      <c r="F118" s="72"/>
      <c r="G118" s="72"/>
      <c r="H118" s="72"/>
      <c r="I118" s="72"/>
      <c r="J118" s="72"/>
      <c r="K118" s="72"/>
      <c r="L118" s="72"/>
      <c r="M118" s="72"/>
    </row>
    <row r="119" spans="2:13" ht="25" customHeight="1" x14ac:dyDescent="0.4">
      <c r="B119" s="73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</row>
    <row r="120" spans="2:13" s="5" customFormat="1" ht="25" customHeight="1" x14ac:dyDescent="0.4">
      <c r="B120" s="81">
        <f>DATE(CalendarYear,7,1)</f>
        <v>45474</v>
      </c>
      <c r="C120" s="12">
        <f>IF(DAY(JulSun1)=1,"",IF(AND(YEAR(JulSun1+2)=CalendarYear,MONTH(JulSun1+2)=7),JulSun1+2,""))</f>
        <v>45474</v>
      </c>
      <c r="D120" s="12">
        <f>IF(DAY(JulSun1)=1,"",IF(AND(YEAR(JulSun1+3)=CalendarYear,MONTH(JulSun1+3)=7),JulSun1+3,""))</f>
        <v>45475</v>
      </c>
      <c r="E120" s="12">
        <f>IF(DAY(JulSun1)=1,"",IF(AND(YEAR(JulSun1+4)=CalendarYear,MONTH(JulSun1+4)=7),JulSun1+4,""))</f>
        <v>45476</v>
      </c>
      <c r="F120" s="12">
        <f>IF(DAY(JulSun1)=1,"",IF(AND(YEAR(JulSun1+5)=CalendarYear,MONTH(JulSun1+5)=7),JulSun1+5,""))</f>
        <v>45477</v>
      </c>
      <c r="G120" s="12">
        <f>IF(DAY(JulSun1)=1,"",IF(AND(YEAR(JulSun1+6)=CalendarYear,MONTH(JulSun1+6)=7),JulSun1+6,""))</f>
        <v>45478</v>
      </c>
      <c r="H120" s="14">
        <f>IF(DAY(JulSun1)=1,IF(AND(YEAR(JulSun1)=CalendarYear,MONTH(JulSun1)=7),JulSun1,""),IF(AND(YEAR(JulSun1+7)=CalendarYear,MONTH(JulSun1+7)=7),JulSun1+7,""))</f>
        <v>45479</v>
      </c>
      <c r="I120" s="14">
        <f>IF(DAY(JulSun1)=1,IF(AND(YEAR(JulSun1+1)=CalendarYear,MONTH(JulSun1+1)=7),JulSun1+1,""),IF(AND(YEAR(JulSun1+8)=CalendarYear,MONTH(JulSun1+8)=7),JulSun1+8,""))</f>
        <v>45480</v>
      </c>
      <c r="J120" s="14">
        <f>IF(DAY(JulSun1)=1,IF(AND(YEAR(JulSun1+2)=CalendarYear,MONTH(JulSun1+2)=7),JulSun1+2,""),IF(AND(YEAR(JulSun1+9)=CalendarYear,MONTH(JulSun1+9)=7),JulSun1+9,""))</f>
        <v>45481</v>
      </c>
      <c r="K120" s="14">
        <f>IF(DAY(JulSun1)=1,IF(AND(YEAR(JulSun1+3)=CalendarYear,MONTH(JulSun1+3)=7),JulSun1+3,""),IF(AND(YEAR(JulSun1+10)=CalendarYear,MONTH(JulSun1+10)=7),JulSun1+10,""))</f>
        <v>45482</v>
      </c>
      <c r="L120" s="14">
        <f>IF(DAY(JulSun1)=1,IF(AND(YEAR(JulSun1+4)=CalendarYear,MONTH(JulSun1+4)=7),JulSun1+4,""),IF(AND(YEAR(JulSun1+11)=CalendarYear,MONTH(JulSun1+11)=7),JulSun1+11,""))</f>
        <v>45483</v>
      </c>
    </row>
    <row r="121" spans="2:13" s="5" customFormat="1" ht="25" customHeight="1" x14ac:dyDescent="0.4">
      <c r="B121" s="82"/>
      <c r="C121" s="13" t="s">
        <v>2</v>
      </c>
      <c r="D121" s="13" t="s">
        <v>3</v>
      </c>
      <c r="E121" s="13" t="s">
        <v>4</v>
      </c>
      <c r="F121" s="13" t="s">
        <v>5</v>
      </c>
      <c r="G121" s="13" t="s">
        <v>6</v>
      </c>
      <c r="H121" s="15" t="s">
        <v>7</v>
      </c>
      <c r="I121" s="15" t="s">
        <v>1</v>
      </c>
      <c r="J121" s="15" t="s">
        <v>2</v>
      </c>
      <c r="K121" s="15" t="s">
        <v>3</v>
      </c>
      <c r="L121" s="15" t="s">
        <v>4</v>
      </c>
    </row>
    <row r="122" spans="2:13" ht="25" customHeight="1" x14ac:dyDescent="0.4">
      <c r="B122" s="68" t="s">
        <v>38</v>
      </c>
      <c r="C122" s="10"/>
      <c r="D122" s="10"/>
      <c r="E122" s="10"/>
      <c r="F122" s="10"/>
      <c r="G122" s="10"/>
      <c r="H122" s="10"/>
      <c r="I122" s="10"/>
      <c r="J122" s="10"/>
      <c r="K122" s="10"/>
      <c r="L122" s="10"/>
    </row>
    <row r="123" spans="2:13" ht="25" customHeight="1" x14ac:dyDescent="0.4">
      <c r="B123" s="69" t="s">
        <v>39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3" ht="25" customHeight="1" x14ac:dyDescent="0.4">
      <c r="B124" s="70" t="s">
        <v>40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3" ht="25" customHeight="1" x14ac:dyDescent="0.4">
      <c r="B125" s="71"/>
    </row>
    <row r="126" spans="2:13" ht="25" customHeight="1" x14ac:dyDescent="0.4">
      <c r="B126" s="79">
        <f>DATE(CalendarYear,2,1)</f>
        <v>45323</v>
      </c>
      <c r="C126" s="14">
        <f>IF(DAY(JulSun1)=1,IF(AND(YEAR(JulSun1+5)=CalendarYear,MONTH(JulSun1+5)=7),JulSun1+5,""),IF(AND(YEAR(JulSun1+12)=CalendarYear,MONTH(JulSun1+12)=7),JulSun1+12,""))</f>
        <v>45484</v>
      </c>
      <c r="D126" s="14">
        <f>IF(DAY(JulSun1)=1,IF(AND(YEAR(JulSun1+6)=CalendarYear,MONTH(JulSun1+6)=7),JulSun1+6,""),IF(AND(YEAR(JulSun1+13)=CalendarYear,MONTH(JulSun1+13)=7),JulSun1+13,""))</f>
        <v>45485</v>
      </c>
      <c r="E126" s="14">
        <f>IF(DAY(JulSun1)=1,IF(AND(YEAR(JulSun1+7)=CalendarYear,MONTH(JulSun1+7)=7),JulSun1+7,""),IF(AND(YEAR(JulSun1+14)=CalendarYear,MONTH(JulSun1+14)=7),JulSun1+14,""))</f>
        <v>45486</v>
      </c>
      <c r="F126" s="14">
        <f>IF(DAY(JulSun1)=1,IF(AND(YEAR(JulSun1+8)=CalendarYear,MONTH(JulSun1+8)=7),JulSun1+8,""),IF(AND(YEAR(JulSun1+15)=CalendarYear,MONTH(JulSun1+15)=7),JulSun1+15,""))</f>
        <v>45487</v>
      </c>
      <c r="G126" s="14">
        <f>IF(DAY(JulSun1)=1,IF(AND(YEAR(JulSun1+9)=CalendarYear,MONTH(JulSun1+9)=7),JulSun1+9,""),IF(AND(YEAR(JulSun1+16)=CalendarYear,MONTH(JulSun1+16)=7),JulSun1+16,""))</f>
        <v>45488</v>
      </c>
      <c r="H126" s="14">
        <f>IF(DAY(JulSun1)=1,IF(AND(YEAR(JulSun1+10)=CalendarYear,MONTH(JulSun1+10)=7),JulSun1+10,""),IF(AND(YEAR(JulSun1+17)=CalendarYear,MONTH(JulSun1+17)=7),JulSun1+17,""))</f>
        <v>45489</v>
      </c>
      <c r="I126" s="14">
        <f>IF(DAY(JulSun1)=1,IF(AND(YEAR(JulSun1+11)=CalendarYear,MONTH(JulSun1+11)=7),JulSun1+11,""),IF(AND(YEAR(JulSun1+18)=CalendarYear,MONTH(JulSun1+18)=7),JulSun1+18,""))</f>
        <v>45490</v>
      </c>
      <c r="J126" s="14">
        <f>IF(DAY(JulSun1)=1,IF(AND(YEAR(JulSun1+12)=CalendarYear,MONTH(JulSun1+12)=7),JulSun1+12,""),IF(AND(YEAR(JulSun1+19)=CalendarYear,MONTH(JulSun1+19)=7),JulSun1+19,""))</f>
        <v>45491</v>
      </c>
      <c r="K126" s="14">
        <f>IF(DAY(JulSun1)=1,IF(AND(YEAR(JulSun1+13)=CalendarYear,MONTH(JulSun1+13)=7),JulSun1+13,""),IF(AND(YEAR(JulSun1+20)=CalendarYear,MONTH(JulSun1+20)=7),JulSun1+20,""))</f>
        <v>45492</v>
      </c>
      <c r="L126" s="14">
        <f>IF(DAY(JulSun1)=1,IF(AND(YEAR(JulSun1+14)=CalendarYear,MONTH(JulSun1+14)=7),JulSun1+14,""),IF(AND(YEAR(JulSun1+21)=CalendarYear,MONTH(JulSun1+21)=7),JulSun1+21,""))</f>
        <v>45493</v>
      </c>
      <c r="M126" s="72"/>
    </row>
    <row r="127" spans="2:13" ht="25" customHeight="1" x14ac:dyDescent="0.4">
      <c r="B127" s="80"/>
      <c r="C127" s="15" t="s">
        <v>5</v>
      </c>
      <c r="D127" s="15" t="s">
        <v>6</v>
      </c>
      <c r="E127" s="15" t="s">
        <v>7</v>
      </c>
      <c r="F127" s="15" t="s">
        <v>1</v>
      </c>
      <c r="G127" s="15" t="s">
        <v>2</v>
      </c>
      <c r="H127" s="15" t="s">
        <v>3</v>
      </c>
      <c r="I127" s="15" t="s">
        <v>4</v>
      </c>
      <c r="J127" s="15" t="s">
        <v>5</v>
      </c>
      <c r="K127" s="15" t="s">
        <v>6</v>
      </c>
      <c r="L127" s="15" t="s">
        <v>7</v>
      </c>
      <c r="M127" s="72"/>
    </row>
    <row r="128" spans="2:13" ht="25" customHeight="1" x14ac:dyDescent="0.4">
      <c r="B128" s="68" t="s">
        <v>38</v>
      </c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72"/>
    </row>
    <row r="129" spans="2:13" ht="25" customHeight="1" x14ac:dyDescent="0.4">
      <c r="B129" s="69" t="s">
        <v>39</v>
      </c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72"/>
    </row>
    <row r="130" spans="2:13" ht="25" customHeight="1" x14ac:dyDescent="0.4">
      <c r="B130" s="70" t="s">
        <v>40</v>
      </c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72"/>
    </row>
    <row r="131" spans="2:13" ht="25" customHeight="1" x14ac:dyDescent="0.4">
      <c r="B131" s="73"/>
      <c r="C131" s="72"/>
      <c r="D131" s="72"/>
      <c r="E131" s="72"/>
      <c r="F131" s="72"/>
      <c r="G131" s="72"/>
      <c r="H131" s="72"/>
      <c r="I131" s="72"/>
      <c r="J131" s="72"/>
      <c r="K131" s="72"/>
      <c r="L131" s="72"/>
      <c r="M131" s="72"/>
    </row>
    <row r="132" spans="2:13" ht="25" customHeight="1" x14ac:dyDescent="0.4">
      <c r="B132" s="79">
        <f>DATE(CalendarYear,2,1)</f>
        <v>45323</v>
      </c>
      <c r="C132" s="14">
        <f>IF(DAY(JulSun1)=1,IF(AND(YEAR(JulSun1+15)=CalendarYear,MONTH(JulSun1+15)=7),JulSun1+15,""),IF(AND(YEAR(JulSun1+22)=CalendarYear,MONTH(JulSun1+22)=7),JulSun1+22,""))</f>
        <v>45494</v>
      </c>
      <c r="D132" s="14">
        <f>IF(DAY(JulSun1)=1,IF(AND(YEAR(JulSun1+16)=CalendarYear,MONTH(JulSun1+16)=7),JulSun1+16,""),IF(AND(YEAR(JulSun1+23)=CalendarYear,MONTH(JulSun1+23)=7),JulSun1+23,""))</f>
        <v>45495</v>
      </c>
      <c r="E132" s="14">
        <f>IF(DAY(JulSun1)=1,IF(AND(YEAR(JulSun1+17)=CalendarYear,MONTH(JulSun1+17)=7),JulSun1+17,""),IF(AND(YEAR(JulSun1+24)=CalendarYear,MONTH(JulSun1+24)=7),JulSun1+24,""))</f>
        <v>45496</v>
      </c>
      <c r="F132" s="14">
        <f>IF(DAY(JulSun1)=1,IF(AND(YEAR(JulSun1+18)=CalendarYear,MONTH(JulSun1+18)=7),JulSun1+18,""),IF(AND(YEAR(JulSun1+25)=CalendarYear,MONTH(JulSun1+25)=7),JulSun1+25,""))</f>
        <v>45497</v>
      </c>
      <c r="G132" s="14">
        <f>IF(DAY(JulSun1)=1,IF(AND(YEAR(JulSun1+19)=CalendarYear,MONTH(JulSun1+19)=7),JulSun1+19,""),IF(AND(YEAR(JulSun1+26)=CalendarYear,MONTH(JulSun1+26)=7),JulSun1+26,""))</f>
        <v>45498</v>
      </c>
      <c r="H132" s="14">
        <f>IF(DAY(JulSun1)=1,IF(AND(YEAR(JulSun1+20)=CalendarYear,MONTH(JulSun1+20)=7),JulSun1+20,""),IF(AND(YEAR(JulSun1+27)=CalendarYear,MONTH(JulSun1+27)=7),JulSun1+27,""))</f>
        <v>45499</v>
      </c>
      <c r="I132" s="14">
        <f>IF(DAY(JulSun1)=1,IF(AND(YEAR(JulSun1+21)=CalendarYear,MONTH(JulSun1+21)=7),JulSun1+21,""),IF(AND(YEAR(JulSun1+28)=CalendarYear,MONTH(JulSun1+28)=7),JulSun1+28,""))</f>
        <v>45500</v>
      </c>
      <c r="J132" s="14">
        <f>IF(DAY(JulSun1)=1,IF(AND(YEAR(JulSun1+22)=CalendarYear,MONTH(JulSun1+22)=7),JulSun1+22,""),IF(AND(YEAR(JulSun1+29)=CalendarYear,MONTH(JulSun1+29)=7),JulSun1+29,""))</f>
        <v>45501</v>
      </c>
      <c r="K132" s="14">
        <f>IF(DAY(JulSun1)=1,IF(AND(YEAR(JulSun1+23)=CalendarYear,MONTH(JulSun1+23)=7),JulSun1+23,""),IF(AND(YEAR(JulSun1+30)=CalendarYear,MONTH(JulSun1+30)=7),JulSun1+30,""))</f>
        <v>45502</v>
      </c>
      <c r="L132" s="14">
        <f>IF(DAY(JulSun1)=1,IF(AND(YEAR(JulSun1+24)=CalendarYear,MONTH(JulSun1+24)=7),JulSun1+24,""),IF(AND(YEAR(JulSun1+31)=CalendarYear,MONTH(JulSun1+31)=7),JulSun1+31,""))</f>
        <v>45503</v>
      </c>
      <c r="M132" s="14">
        <f>IF(DAY(JulSun1)=1,IF(AND(YEAR(JulSun1+25)=CalendarYear,MONTH(JulSun1+25)=7),JulSun1+25,""),IF(AND(YEAR(JulSun1+32)=CalendarYear,MONTH(JulSun1+32)=7),JulSun1+32,""))</f>
        <v>45504</v>
      </c>
    </row>
    <row r="133" spans="2:13" ht="25" customHeight="1" x14ac:dyDescent="0.4">
      <c r="B133" s="80"/>
      <c r="C133" s="15" t="s">
        <v>1</v>
      </c>
      <c r="D133" s="15" t="s">
        <v>2</v>
      </c>
      <c r="E133" s="15" t="s">
        <v>3</v>
      </c>
      <c r="F133" s="15" t="s">
        <v>4</v>
      </c>
      <c r="G133" s="15" t="s">
        <v>5</v>
      </c>
      <c r="H133" s="15" t="s">
        <v>6</v>
      </c>
      <c r="I133" s="15" t="s">
        <v>7</v>
      </c>
      <c r="J133" s="15" t="s">
        <v>1</v>
      </c>
      <c r="K133" s="15" t="s">
        <v>2</v>
      </c>
      <c r="L133" s="15" t="s">
        <v>3</v>
      </c>
      <c r="M133" s="15" t="s">
        <v>4</v>
      </c>
    </row>
    <row r="134" spans="2:13" ht="25" customHeight="1" x14ac:dyDescent="0.4">
      <c r="B134" s="68" t="s">
        <v>38</v>
      </c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</row>
    <row r="135" spans="2:13" ht="25" customHeight="1" x14ac:dyDescent="0.4">
      <c r="B135" s="69" t="s">
        <v>39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</row>
    <row r="136" spans="2:13" ht="25" customHeight="1" x14ac:dyDescent="0.4">
      <c r="B136" s="70" t="s">
        <v>40</v>
      </c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</row>
    <row r="137" spans="2:13" ht="25" customHeight="1" x14ac:dyDescent="0.4">
      <c r="B137" s="73"/>
      <c r="C137" s="72"/>
      <c r="D137" s="72"/>
      <c r="E137" s="72"/>
      <c r="F137" s="72"/>
      <c r="G137" s="72"/>
      <c r="H137" s="72"/>
      <c r="I137" s="72"/>
      <c r="J137" s="72"/>
      <c r="K137" s="72"/>
      <c r="L137" s="72"/>
      <c r="M137" s="72"/>
    </row>
    <row r="138" spans="2:13" ht="25" customHeight="1" x14ac:dyDescent="0.4">
      <c r="B138" s="73"/>
      <c r="C138" s="72"/>
      <c r="D138" s="72"/>
      <c r="E138" s="72"/>
      <c r="F138" s="72"/>
      <c r="G138" s="72"/>
      <c r="H138" s="72"/>
      <c r="I138" s="72"/>
      <c r="J138" s="72"/>
      <c r="K138" s="72"/>
      <c r="L138" s="72"/>
      <c r="M138" s="72"/>
    </row>
    <row r="139" spans="2:13" s="5" customFormat="1" ht="25" customHeight="1" x14ac:dyDescent="0.4">
      <c r="B139" s="81">
        <f>DATE(CalendarYear,8,1)</f>
        <v>45505</v>
      </c>
      <c r="C139" s="14">
        <f>IF(DAY(AugSun1)=1,"",IF(AND(YEAR(AugSun1+5)=CalendarYear,MONTH(AugSun1+5)=8),AugSun1+5,""))</f>
        <v>45505</v>
      </c>
      <c r="D139" s="14">
        <f>IF(DAY(AugSun1)=1,"",IF(AND(YEAR(AugSun1+6)=CalendarYear,MONTH(AugSun1+6)=8),AugSun1+6,""))</f>
        <v>45506</v>
      </c>
      <c r="E139" s="14">
        <f>IF(DAY(AugSun1)=1,IF(AND(YEAR(AugSun1)=CalendarYear,MONTH(AugSun1)=8),AugSun1,""),IF(AND(YEAR(AugSun1+7)=CalendarYear,MONTH(AugSun1+7)=8),AugSun1+7,""))</f>
        <v>45507</v>
      </c>
      <c r="F139" s="14">
        <f>IF(DAY(AugSun1)=1,IF(AND(YEAR(AugSun1+1)=CalendarYear,MONTH(AugSun1+1)=8),AugSun1+1,""),IF(AND(YEAR(AugSun1+8)=CalendarYear,MONTH(AugSun1+8)=8),AugSun1+8,""))</f>
        <v>45508</v>
      </c>
      <c r="G139" s="14">
        <f>IF(DAY(AugSun1)=1,IF(AND(YEAR(AugSun1+2)=CalendarYear,MONTH(AugSun1+2)=8),AugSun1+2,""),IF(AND(YEAR(AugSun1+9)=CalendarYear,MONTH(AugSun1+9)=8),AugSun1+9,""))</f>
        <v>45509</v>
      </c>
      <c r="H139" s="14">
        <f>IF(DAY(AugSun1)=1,IF(AND(YEAR(AugSun1+3)=CalendarYear,MONTH(AugSun1+3)=8),AugSun1+3,""),IF(AND(YEAR(AugSun1+10)=CalendarYear,MONTH(AugSun1+10)=8),AugSun1+10,""))</f>
        <v>45510</v>
      </c>
      <c r="I139" s="14">
        <f>IF(DAY(AugSun1)=1,IF(AND(YEAR(AugSun1+4)=CalendarYear,MONTH(AugSun1+4)=8),AugSun1+4,""),IF(AND(YEAR(AugSun1+11)=CalendarYear,MONTH(AugSun1+11)=8),AugSun1+11,""))</f>
        <v>45511</v>
      </c>
      <c r="J139" s="14">
        <f>IF(DAY(AugSun1)=1,IF(AND(YEAR(AugSun1+5)=CalendarYear,MONTH(AugSun1+5)=8),AugSun1+5,""),IF(AND(YEAR(AugSun1+12)=CalendarYear,MONTH(AugSun1+12)=8),AugSun1+12,""))</f>
        <v>45512</v>
      </c>
      <c r="K139" s="14">
        <f>IF(DAY(AugSun1)=1,IF(AND(YEAR(AugSun1+6)=CalendarYear,MONTH(AugSun1+6)=8),AugSun1+6,""),IF(AND(YEAR(AugSun1+13)=CalendarYear,MONTH(AugSun1+13)=8),AugSun1+13,""))</f>
        <v>45513</v>
      </c>
      <c r="L139" s="14">
        <f>IF(DAY(AugSun1)=1,IF(AND(YEAR(AugSun1+7)=CalendarYear,MONTH(AugSun1+7)=8),AugSun1+7,""),IF(AND(YEAR(AugSun1+14)=CalendarYear,MONTH(AugSun1+14)=8),AugSun1+14,""))</f>
        <v>45514</v>
      </c>
    </row>
    <row r="140" spans="2:13" s="5" customFormat="1" ht="25" customHeight="1" x14ac:dyDescent="0.4">
      <c r="B140" s="82"/>
      <c r="C140" s="15" t="s">
        <v>5</v>
      </c>
      <c r="D140" s="15" t="s">
        <v>6</v>
      </c>
      <c r="E140" s="15" t="s">
        <v>7</v>
      </c>
      <c r="F140" s="15" t="s">
        <v>1</v>
      </c>
      <c r="G140" s="15" t="s">
        <v>2</v>
      </c>
      <c r="H140" s="15" t="s">
        <v>3</v>
      </c>
      <c r="I140" s="15" t="s">
        <v>4</v>
      </c>
      <c r="J140" s="15" t="s">
        <v>5</v>
      </c>
      <c r="K140" s="15" t="s">
        <v>6</v>
      </c>
      <c r="L140" s="15" t="s">
        <v>7</v>
      </c>
    </row>
    <row r="141" spans="2:13" ht="25" customHeight="1" x14ac:dyDescent="0.4">
      <c r="B141" s="68" t="s">
        <v>38</v>
      </c>
      <c r="C141" s="10"/>
      <c r="D141" s="10"/>
      <c r="E141" s="10"/>
      <c r="F141" s="10"/>
      <c r="G141" s="10"/>
      <c r="H141" s="10"/>
      <c r="I141" s="10"/>
      <c r="J141" s="10"/>
      <c r="K141" s="10"/>
      <c r="L141" s="10"/>
    </row>
    <row r="142" spans="2:13" ht="25" customHeight="1" x14ac:dyDescent="0.4">
      <c r="B142" s="69" t="s">
        <v>39</v>
      </c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3" ht="25" customHeight="1" x14ac:dyDescent="0.4">
      <c r="B143" s="70" t="s">
        <v>40</v>
      </c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3" ht="25" customHeight="1" x14ac:dyDescent="0.4">
      <c r="B144" s="71"/>
    </row>
    <row r="145" spans="2:13" ht="25" customHeight="1" x14ac:dyDescent="0.4">
      <c r="B145" s="79">
        <f>DATE(CalendarYear,2,1)</f>
        <v>45323</v>
      </c>
      <c r="C145" s="14">
        <f>IF(DAY(AugSun1)=1,IF(AND(YEAR(AugSun1+8)=CalendarYear,MONTH(AugSun1+8)=8),AugSun1+8,""),IF(AND(YEAR(AugSun1+15)=CalendarYear,MONTH(AugSun1+15)=8),AugSun1+15,""))</f>
        <v>45515</v>
      </c>
      <c r="D145" s="14">
        <f>IF(DAY(AugSun1)=1,IF(AND(YEAR(AugSun1+9)=CalendarYear,MONTH(AugSun1+9)=8),AugSun1+9,""),IF(AND(YEAR(AugSun1+16)=CalendarYear,MONTH(AugSun1+16)=8),AugSun1+16,""))</f>
        <v>45516</v>
      </c>
      <c r="E145" s="14">
        <f>IF(DAY(AugSun1)=1,IF(AND(YEAR(AugSun1+10)=CalendarYear,MONTH(AugSun1+10)=8),AugSun1+10,""),IF(AND(YEAR(AugSun1+17)=CalendarYear,MONTH(AugSun1+17)=8),AugSun1+17,""))</f>
        <v>45517</v>
      </c>
      <c r="F145" s="14">
        <f>IF(DAY(AugSun1)=1,IF(AND(YEAR(AugSun1+11)=CalendarYear,MONTH(AugSun1+11)=8),AugSun1+11,""),IF(AND(YEAR(AugSun1+18)=CalendarYear,MONTH(AugSun1+18)=8),AugSun1+18,""))</f>
        <v>45518</v>
      </c>
      <c r="G145" s="14">
        <f>IF(DAY(AugSun1)=1,IF(AND(YEAR(AugSun1+12)=CalendarYear,MONTH(AugSun1+12)=8),AugSun1+12,""),IF(AND(YEAR(AugSun1+19)=CalendarYear,MONTH(AugSun1+19)=8),AugSun1+19,""))</f>
        <v>45519</v>
      </c>
      <c r="H145" s="14">
        <f>IF(DAY(AugSun1)=1,IF(AND(YEAR(AugSun1+13)=CalendarYear,MONTH(AugSun1+13)=8),AugSun1+13,""),IF(AND(YEAR(AugSun1+20)=CalendarYear,MONTH(AugSun1+20)=8),AugSun1+20,""))</f>
        <v>45520</v>
      </c>
      <c r="I145" s="14">
        <f>IF(DAY(AugSun1)=1,IF(AND(YEAR(AugSun1+14)=CalendarYear,MONTH(AugSun1+14)=8),AugSun1+14,""),IF(AND(YEAR(AugSun1+21)=CalendarYear,MONTH(AugSun1+21)=8),AugSun1+21,""))</f>
        <v>45521</v>
      </c>
      <c r="J145" s="14">
        <f>IF(DAY(AugSun1)=1,IF(AND(YEAR(AugSun1+15)=CalendarYear,MONTH(AugSun1+15)=8),AugSun1+15,""),IF(AND(YEAR(AugSun1+22)=CalendarYear,MONTH(AugSun1+22)=8),AugSun1+22,""))</f>
        <v>45522</v>
      </c>
      <c r="K145" s="14">
        <f>IF(DAY(AugSun1)=1,IF(AND(YEAR(AugSun1+16)=CalendarYear,MONTH(AugSun1+16)=8),AugSun1+16,""),IF(AND(YEAR(AugSun1+23)=CalendarYear,MONTH(AugSun1+23)=8),AugSun1+23,""))</f>
        <v>45523</v>
      </c>
      <c r="L145" s="14">
        <f>IF(DAY(AugSun1)=1,IF(AND(YEAR(AugSun1+17)=CalendarYear,MONTH(AugSun1+17)=8),AugSun1+17,""),IF(AND(YEAR(AugSun1+24)=CalendarYear,MONTH(AugSun1+24)=8),AugSun1+24,""))</f>
        <v>45524</v>
      </c>
      <c r="M145" s="72"/>
    </row>
    <row r="146" spans="2:13" ht="25" customHeight="1" x14ac:dyDescent="0.4">
      <c r="B146" s="80"/>
      <c r="C146" s="15" t="s">
        <v>1</v>
      </c>
      <c r="D146" s="15" t="s">
        <v>2</v>
      </c>
      <c r="E146" s="15" t="s">
        <v>3</v>
      </c>
      <c r="F146" s="15" t="s">
        <v>4</v>
      </c>
      <c r="G146" s="15" t="s">
        <v>5</v>
      </c>
      <c r="H146" s="15" t="s">
        <v>6</v>
      </c>
      <c r="I146" s="15" t="s">
        <v>7</v>
      </c>
      <c r="J146" s="15" t="s">
        <v>1</v>
      </c>
      <c r="K146" s="15" t="s">
        <v>2</v>
      </c>
      <c r="L146" s="15" t="s">
        <v>3</v>
      </c>
      <c r="M146" s="72"/>
    </row>
    <row r="147" spans="2:13" ht="25" customHeight="1" x14ac:dyDescent="0.4">
      <c r="B147" s="68" t="s">
        <v>38</v>
      </c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72"/>
    </row>
    <row r="148" spans="2:13" ht="25" customHeight="1" x14ac:dyDescent="0.4">
      <c r="B148" s="69" t="s">
        <v>39</v>
      </c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72"/>
    </row>
    <row r="149" spans="2:13" ht="25" customHeight="1" x14ac:dyDescent="0.4">
      <c r="B149" s="70" t="s">
        <v>40</v>
      </c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72"/>
    </row>
    <row r="150" spans="2:13" ht="25" customHeight="1" x14ac:dyDescent="0.4">
      <c r="B150" s="73"/>
      <c r="C150" s="72"/>
      <c r="D150" s="72"/>
      <c r="E150" s="72"/>
      <c r="F150" s="72"/>
      <c r="G150" s="72"/>
      <c r="H150" s="72"/>
      <c r="I150" s="72"/>
      <c r="J150" s="72"/>
      <c r="K150" s="72"/>
      <c r="L150" s="72"/>
      <c r="M150" s="72"/>
    </row>
    <row r="151" spans="2:13" ht="25" customHeight="1" x14ac:dyDescent="0.4">
      <c r="B151" s="79">
        <f>DATE(CalendarYear,2,1)</f>
        <v>45323</v>
      </c>
      <c r="C151" s="14">
        <f>IF(DAY(AugSun1)=1,IF(AND(YEAR(AugSun1+18)=CalendarYear,MONTH(AugSun1+18)=8),AugSun1+18,""),IF(AND(YEAR(AugSun1+25)=CalendarYear,MONTH(AugSun1+25)=8),AugSun1+25,""))</f>
        <v>45525</v>
      </c>
      <c r="D151" s="14">
        <f>IF(DAY(AugSun1)=1,IF(AND(YEAR(AugSun1+19)=CalendarYear,MONTH(AugSun1+19)=8),AugSun1+19,""),IF(AND(YEAR(AugSun1+26)=CalendarYear,MONTH(AugSun1+26)=8),AugSun1+26,""))</f>
        <v>45526</v>
      </c>
      <c r="E151" s="14">
        <f>IF(DAY(AugSun1)=1,IF(AND(YEAR(AugSun1+20)=CalendarYear,MONTH(AugSun1+20)=8),AugSun1+20,""),IF(AND(YEAR(AugSun1+27)=CalendarYear,MONTH(AugSun1+27)=8),AugSun1+27,""))</f>
        <v>45527</v>
      </c>
      <c r="F151" s="14">
        <f>IF(DAY(AugSun1)=1,IF(AND(YEAR(AugSun1+21)=CalendarYear,MONTH(AugSun1+21)=8),AugSun1+21,""),IF(AND(YEAR(AugSun1+28)=CalendarYear,MONTH(AugSun1+28)=8),AugSun1+28,""))</f>
        <v>45528</v>
      </c>
      <c r="G151" s="14">
        <f>IF(DAY(AugSun1)=1,IF(AND(YEAR(AugSun1+22)=CalendarYear,MONTH(AugSun1+22)=8),AugSun1+22,""),IF(AND(YEAR(AugSun1+29)=CalendarYear,MONTH(AugSun1+29)=8),AugSun1+29,""))</f>
        <v>45529</v>
      </c>
      <c r="H151" s="14">
        <f>IF(DAY(AugSun1)=1,IF(AND(YEAR(AugSun1+23)=CalendarYear,MONTH(AugSun1+23)=8),AugSun1+23,""),IF(AND(YEAR(AugSun1+30)=CalendarYear,MONTH(AugSun1+30)=8),AugSun1+30,""))</f>
        <v>45530</v>
      </c>
      <c r="I151" s="14">
        <f>IF(DAY(AugSun1)=1,IF(AND(YEAR(AugSun1+24)=CalendarYear,MONTH(AugSun1+24)=8),AugSun1+24,""),IF(AND(YEAR(AugSun1+31)=CalendarYear,MONTH(AugSun1+31)=8),AugSun1+31,""))</f>
        <v>45531</v>
      </c>
      <c r="J151" s="14">
        <f>IF(DAY(AugSun1)=1,IF(AND(YEAR(AugSun1+25)=CalendarYear,MONTH(AugSun1+25)=8),AugSun1+25,""),IF(AND(YEAR(AugSun1+32)=CalendarYear,MONTH(AugSun1+32)=8),AugSun1+32,""))</f>
        <v>45532</v>
      </c>
      <c r="K151" s="14">
        <f>IF(DAY(AugSun1)=1,IF(AND(YEAR(AugSun1+26)=CalendarYear,MONTH(AugSun1+26)=8),AugSun1+26,""),IF(AND(YEAR(AugSun1+33)=CalendarYear,MONTH(AugSun1+33)=8),AugSun1+33,""))</f>
        <v>45533</v>
      </c>
      <c r="L151" s="12">
        <f>IF(DAY(AugSun1)=1,IF(AND(YEAR(AugSun1+27)=CalendarYear,MONTH(AugSun1+27)=8),AugSun1+27,""),IF(AND(YEAR(AugSun1+34)=CalendarYear,MONTH(AugSun1+34)=8),AugSun1+34,""))</f>
        <v>45534</v>
      </c>
      <c r="M151" s="12">
        <f>IF(DAY(AugSun1)=1,IF(AND(YEAR(AugSun1+28)=CalendarYear,MONTH(AugSun1+28)=8),AugSun1+28,""),IF(AND(YEAR(AugSun1+35)=CalendarYear,MONTH(AugSun1+35)=8),AugSun1+35,""))</f>
        <v>45535</v>
      </c>
    </row>
    <row r="152" spans="2:13" ht="25" customHeight="1" x14ac:dyDescent="0.4">
      <c r="B152" s="80"/>
      <c r="C152" s="15" t="s">
        <v>4</v>
      </c>
      <c r="D152" s="15" t="s">
        <v>5</v>
      </c>
      <c r="E152" s="15" t="s">
        <v>6</v>
      </c>
      <c r="F152" s="15" t="s">
        <v>7</v>
      </c>
      <c r="G152" s="15" t="s">
        <v>1</v>
      </c>
      <c r="H152" s="15" t="s">
        <v>2</v>
      </c>
      <c r="I152" s="15" t="s">
        <v>3</v>
      </c>
      <c r="J152" s="15" t="s">
        <v>4</v>
      </c>
      <c r="K152" s="15" t="s">
        <v>5</v>
      </c>
      <c r="L152" s="13" t="s">
        <v>6</v>
      </c>
      <c r="M152" s="13" t="s">
        <v>7</v>
      </c>
    </row>
    <row r="153" spans="2:13" ht="25" customHeight="1" x14ac:dyDescent="0.4">
      <c r="B153" s="68" t="s">
        <v>38</v>
      </c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</row>
    <row r="154" spans="2:13" ht="25" customHeight="1" x14ac:dyDescent="0.4">
      <c r="B154" s="69" t="s">
        <v>39</v>
      </c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</row>
    <row r="155" spans="2:13" ht="25" customHeight="1" x14ac:dyDescent="0.4">
      <c r="B155" s="70" t="s">
        <v>40</v>
      </c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</row>
    <row r="156" spans="2:13" ht="25" customHeight="1" x14ac:dyDescent="0.4">
      <c r="B156" s="73"/>
      <c r="C156" s="72"/>
      <c r="D156" s="72"/>
      <c r="E156" s="72"/>
      <c r="F156" s="72"/>
      <c r="G156" s="72"/>
      <c r="H156" s="72"/>
      <c r="I156" s="72"/>
      <c r="J156" s="72"/>
      <c r="K156" s="72"/>
      <c r="L156" s="72"/>
      <c r="M156" s="72"/>
    </row>
    <row r="157" spans="2:13" ht="25" customHeight="1" x14ac:dyDescent="0.4">
      <c r="B157" s="73"/>
      <c r="C157" s="72"/>
      <c r="D157" s="72"/>
      <c r="E157" s="72"/>
      <c r="F157" s="72"/>
      <c r="G157" s="72"/>
      <c r="H157" s="72"/>
      <c r="I157" s="72"/>
      <c r="J157" s="72"/>
      <c r="K157" s="72"/>
      <c r="L157" s="72"/>
      <c r="M157" s="72"/>
    </row>
    <row r="158" spans="2:13" s="5" customFormat="1" ht="25" customHeight="1" x14ac:dyDescent="0.4">
      <c r="B158" s="81">
        <f>DATE(CalendarYear,9,1)</f>
        <v>45536</v>
      </c>
      <c r="C158" s="12">
        <f>IF(DAY(SepSun1)=1,"",IF(AND(YEAR(SepSun1+1)=CalendarYear,MONTH(SepSun1+1)=9),SepSun1+1,""))</f>
        <v>45536</v>
      </c>
      <c r="D158" s="12">
        <f>IF(DAY(SepSun1)=1,"",IF(AND(YEAR(SepSun1+2)=CalendarYear,MONTH(SepSun1+2)=9),SepSun1+2,""))</f>
        <v>45537</v>
      </c>
      <c r="E158" s="12">
        <f>IF(DAY(SepSun1)=1,"",IF(AND(YEAR(SepSun1+3)=CalendarYear,MONTH(SepSun1+3)=9),SepSun1+3,""))</f>
        <v>45538</v>
      </c>
      <c r="F158" s="12">
        <f>IF(DAY(SepSun1)=1,"",IF(AND(YEAR(SepSun1+4)=CalendarYear,MONTH(SepSun1+4)=9),SepSun1+4,""))</f>
        <v>45539</v>
      </c>
      <c r="G158" s="12">
        <f>IF(DAY(SepSun1)=1,"",IF(AND(YEAR(SepSun1+5)=CalendarYear,MONTH(SepSun1+5)=9),SepSun1+5,""))</f>
        <v>45540</v>
      </c>
      <c r="H158" s="14">
        <f>IF(DAY(SepSun1)=1,"",IF(AND(YEAR(SepSun1+6)=CalendarYear,MONTH(SepSun1+6)=9),SepSun1+6,""))</f>
        <v>45541</v>
      </c>
      <c r="I158" s="14">
        <f>IF(DAY(SepSun1)=1,IF(AND(YEAR(SepSun1)=CalendarYear,MONTH(SepSun1)=9),SepSun1,""),IF(AND(YEAR(SepSun1+7)=CalendarYear,MONTH(SepSun1+7)=9),SepSun1+7,""))</f>
        <v>45542</v>
      </c>
      <c r="J158" s="14">
        <f>IF(DAY(SepSun1)=1,IF(AND(YEAR(SepSun1+1)=CalendarYear,MONTH(SepSun1+1)=9),SepSun1+1,""),IF(AND(YEAR(SepSun1+8)=CalendarYear,MONTH(SepSun1+8)=9),SepSun1+8,""))</f>
        <v>45543</v>
      </c>
      <c r="K158" s="14">
        <f>IF(DAY(SepSun1)=1,IF(AND(YEAR(SepSun1+2)=CalendarYear,MONTH(SepSun1+2)=9),SepSun1+2,""),IF(AND(YEAR(SepSun1+9)=CalendarYear,MONTH(SepSun1+9)=9),SepSun1+9,""))</f>
        <v>45544</v>
      </c>
      <c r="L158" s="14">
        <f>IF(DAY(SepSun1)=1,IF(AND(YEAR(SepSun1+3)=CalendarYear,MONTH(SepSun1+3)=9),SepSun1+3,""),IF(AND(YEAR(SepSun1+10)=CalendarYear,MONTH(SepSun1+10)=9),SepSun1+10,""))</f>
        <v>45545</v>
      </c>
    </row>
    <row r="159" spans="2:13" s="5" customFormat="1" ht="25" customHeight="1" x14ac:dyDescent="0.4">
      <c r="B159" s="82"/>
      <c r="C159" s="13" t="s">
        <v>1</v>
      </c>
      <c r="D159" s="13" t="s">
        <v>2</v>
      </c>
      <c r="E159" s="13" t="s">
        <v>3</v>
      </c>
      <c r="F159" s="13" t="s">
        <v>4</v>
      </c>
      <c r="G159" s="13" t="s">
        <v>5</v>
      </c>
      <c r="H159" s="15" t="s">
        <v>6</v>
      </c>
      <c r="I159" s="15" t="s">
        <v>7</v>
      </c>
      <c r="J159" s="15" t="s">
        <v>1</v>
      </c>
      <c r="K159" s="15" t="s">
        <v>2</v>
      </c>
      <c r="L159" s="15" t="s">
        <v>3</v>
      </c>
    </row>
    <row r="160" spans="2:13" ht="25" customHeight="1" x14ac:dyDescent="0.4">
      <c r="B160" s="68" t="s">
        <v>38</v>
      </c>
      <c r="C160" s="10"/>
      <c r="D160" s="10"/>
      <c r="E160" s="10"/>
      <c r="F160" s="10"/>
      <c r="G160" s="10"/>
      <c r="H160" s="10"/>
      <c r="I160" s="10"/>
      <c r="J160" s="10"/>
      <c r="K160" s="10"/>
      <c r="L160" s="10"/>
    </row>
    <row r="161" spans="2:13" ht="25" customHeight="1" x14ac:dyDescent="0.4">
      <c r="B161" s="69" t="s">
        <v>39</v>
      </c>
      <c r="C161" s="11"/>
      <c r="D161" s="11"/>
      <c r="E161" s="11"/>
      <c r="F161" s="11"/>
      <c r="G161" s="11"/>
      <c r="H161" s="11"/>
      <c r="I161" s="11"/>
      <c r="J161" s="11"/>
      <c r="K161" s="11"/>
      <c r="L161" s="11"/>
    </row>
    <row r="162" spans="2:13" ht="25" customHeight="1" x14ac:dyDescent="0.4">
      <c r="B162" s="70" t="s">
        <v>40</v>
      </c>
      <c r="C162" s="10"/>
      <c r="D162" s="10"/>
      <c r="E162" s="10"/>
      <c r="F162" s="10"/>
      <c r="G162" s="10"/>
      <c r="H162" s="10"/>
      <c r="I162" s="10"/>
      <c r="J162" s="10"/>
      <c r="K162" s="10"/>
      <c r="L162" s="10"/>
    </row>
    <row r="163" spans="2:13" ht="25" customHeight="1" x14ac:dyDescent="0.4">
      <c r="B163" s="71"/>
    </row>
    <row r="164" spans="2:13" ht="25" customHeight="1" x14ac:dyDescent="0.4">
      <c r="B164" s="79">
        <f>DATE(CalendarYear,2,1)</f>
        <v>45323</v>
      </c>
      <c r="C164" s="14">
        <f>IF(DAY(SepSun1)=1,IF(AND(YEAR(SepSun1+4)=CalendarYear,MONTH(SepSun1+4)=9),SepSun1+4,""),IF(AND(YEAR(SepSun1+11)=CalendarYear,MONTH(SepSun1+11)=9),SepSun1+11,""))</f>
        <v>45546</v>
      </c>
      <c r="D164" s="14">
        <f>IF(DAY(SepSun1)=1,IF(AND(YEAR(SepSun1+5)=CalendarYear,MONTH(SepSun1+5)=9),SepSun1+5,""),IF(AND(YEAR(SepSun1+12)=CalendarYear,MONTH(SepSun1+12)=9),SepSun1+12,""))</f>
        <v>45547</v>
      </c>
      <c r="E164" s="14">
        <f>IF(DAY(SepSun1)=1,IF(AND(YEAR(SepSun1+6)=CalendarYear,MONTH(SepSun1+6)=9),SepSun1+6,""),IF(AND(YEAR(SepSun1+13)=CalendarYear,MONTH(SepSun1+13)=9),SepSun1+13,""))</f>
        <v>45548</v>
      </c>
      <c r="F164" s="14">
        <f>IF(DAY(SepSun1)=1,IF(AND(YEAR(SepSun1+7)=CalendarYear,MONTH(SepSun1+7)=9),SepSun1+7,""),IF(AND(YEAR(SepSun1+14)=CalendarYear,MONTH(SepSun1+14)=9),SepSun1+14,""))</f>
        <v>45549</v>
      </c>
      <c r="G164" s="14">
        <f>IF(DAY(SepSun1)=1,IF(AND(YEAR(SepSun1+8)=CalendarYear,MONTH(SepSun1+8)=9),SepSun1+8,""),IF(AND(YEAR(SepSun1+15)=CalendarYear,MONTH(SepSun1+15)=9),SepSun1+15,""))</f>
        <v>45550</v>
      </c>
      <c r="H164" s="14">
        <f>IF(DAY(SepSun1)=1,IF(AND(YEAR(SepSun1+9)=CalendarYear,MONTH(SepSun1+9)=9),SepSun1+9,""),IF(AND(YEAR(SepSun1+16)=CalendarYear,MONTH(SepSun1+16)=9),SepSun1+16,""))</f>
        <v>45551</v>
      </c>
      <c r="I164" s="14">
        <f>IF(DAY(SepSun1)=1,IF(AND(YEAR(SepSun1+10)=CalendarYear,MONTH(SepSun1+10)=9),SepSun1+10,""),IF(AND(YEAR(SepSun1+17)=CalendarYear,MONTH(SepSun1+17)=9),SepSun1+17,""))</f>
        <v>45552</v>
      </c>
      <c r="J164" s="14">
        <f>IF(DAY(SepSun1)=1,IF(AND(YEAR(SepSun1+11)=CalendarYear,MONTH(SepSun1+11)=9),SepSun1+11,""),IF(AND(YEAR(SepSun1+18)=CalendarYear,MONTH(SepSun1+18)=9),SepSun1+18,""))</f>
        <v>45553</v>
      </c>
      <c r="K164" s="14">
        <f>IF(DAY(SepSun1)=1,IF(AND(YEAR(SepSun1+12)=CalendarYear,MONTH(SepSun1+12)=9),SepSun1+12,""),IF(AND(YEAR(SepSun1+19)=CalendarYear,MONTH(SepSun1+19)=9),SepSun1+19,""))</f>
        <v>45554</v>
      </c>
      <c r="L164" s="14">
        <f>IF(DAY(SepSun1)=1,IF(AND(YEAR(SepSun1+13)=CalendarYear,MONTH(SepSun1+13)=9),SepSun1+13,""),IF(AND(YEAR(SepSun1+20)=CalendarYear,MONTH(SepSun1+20)=9),SepSun1+20,""))</f>
        <v>45555</v>
      </c>
      <c r="M164" s="72"/>
    </row>
    <row r="165" spans="2:13" ht="25" customHeight="1" x14ac:dyDescent="0.4">
      <c r="B165" s="80"/>
      <c r="C165" s="15" t="s">
        <v>4</v>
      </c>
      <c r="D165" s="15" t="s">
        <v>5</v>
      </c>
      <c r="E165" s="15" t="s">
        <v>6</v>
      </c>
      <c r="F165" s="15" t="s">
        <v>7</v>
      </c>
      <c r="G165" s="15" t="s">
        <v>1</v>
      </c>
      <c r="H165" s="15" t="s">
        <v>2</v>
      </c>
      <c r="I165" s="15" t="s">
        <v>3</v>
      </c>
      <c r="J165" s="15" t="s">
        <v>4</v>
      </c>
      <c r="K165" s="15" t="s">
        <v>5</v>
      </c>
      <c r="L165" s="15" t="s">
        <v>6</v>
      </c>
      <c r="M165" s="72"/>
    </row>
    <row r="166" spans="2:13" ht="25" customHeight="1" x14ac:dyDescent="0.4">
      <c r="B166" s="68" t="s">
        <v>38</v>
      </c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72"/>
    </row>
    <row r="167" spans="2:13" ht="25" customHeight="1" x14ac:dyDescent="0.4">
      <c r="B167" s="69" t="s">
        <v>39</v>
      </c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72"/>
    </row>
    <row r="168" spans="2:13" ht="25" customHeight="1" x14ac:dyDescent="0.4">
      <c r="B168" s="70" t="s">
        <v>40</v>
      </c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72"/>
    </row>
    <row r="169" spans="2:13" ht="25" customHeight="1" x14ac:dyDescent="0.4">
      <c r="B169" s="73"/>
      <c r="C169" s="72"/>
      <c r="D169" s="72"/>
      <c r="E169" s="72"/>
      <c r="F169" s="72"/>
      <c r="G169" s="72"/>
      <c r="H169" s="72"/>
      <c r="I169" s="72"/>
      <c r="J169" s="72"/>
      <c r="K169" s="72"/>
      <c r="L169" s="72"/>
      <c r="M169" s="72"/>
    </row>
    <row r="170" spans="2:13" ht="25" customHeight="1" x14ac:dyDescent="0.4">
      <c r="B170" s="79">
        <f>DATE(CalendarYear,2,1)</f>
        <v>45323</v>
      </c>
      <c r="C170" s="14">
        <f>IF(DAY(SepSun1)=1,IF(AND(YEAR(SepSun1+14)=CalendarYear,MONTH(SepSun1+14)=9),SepSun1+14,""),IF(AND(YEAR(SepSun1+21)=CalendarYear,MONTH(SepSun1+21)=9),SepSun1+21,""))</f>
        <v>45556</v>
      </c>
      <c r="D170" s="14">
        <f>IF(DAY(SepSun1)=1,IF(AND(YEAR(SepSun1+15)=CalendarYear,MONTH(SepSun1+15)=9),SepSun1+15,""),IF(AND(YEAR(SepSun1+22)=CalendarYear,MONTH(SepSun1+22)=9),SepSun1+22,""))</f>
        <v>45557</v>
      </c>
      <c r="E170" s="14">
        <f>IF(DAY(SepSun1)=1,IF(AND(YEAR(SepSun1+16)=CalendarYear,MONTH(SepSun1+16)=9),SepSun1+16,""),IF(AND(YEAR(SepSun1+23)=CalendarYear,MONTH(SepSun1+23)=9),SepSun1+23,""))</f>
        <v>45558</v>
      </c>
      <c r="F170" s="14">
        <f>IF(DAY(SepSun1)=1,IF(AND(YEAR(SepSun1+17)=CalendarYear,MONTH(SepSun1+17)=9),SepSun1+17,""),IF(AND(YEAR(SepSun1+24)=CalendarYear,MONTH(SepSun1+24)=9),SepSun1+24,""))</f>
        <v>45559</v>
      </c>
      <c r="G170" s="14">
        <f>IF(DAY(SepSun1)=1,IF(AND(YEAR(SepSun1+18)=CalendarYear,MONTH(SepSun1+18)=9),SepSun1+18,""),IF(AND(YEAR(SepSun1+25)=CalendarYear,MONTH(SepSun1+25)=9),SepSun1+25,""))</f>
        <v>45560</v>
      </c>
      <c r="H170" s="14">
        <f>IF(DAY(SepSun1)=1,IF(AND(YEAR(SepSun1+19)=CalendarYear,MONTH(SepSun1+19)=9),SepSun1+19,""),IF(AND(YEAR(SepSun1+26)=CalendarYear,MONTH(SepSun1+26)=9),SepSun1+26,""))</f>
        <v>45561</v>
      </c>
      <c r="I170" s="14">
        <f>IF(DAY(SepSun1)=1,IF(AND(YEAR(SepSun1+20)=CalendarYear,MONTH(SepSun1+20)=9),SepSun1+20,""),IF(AND(YEAR(SepSun1+27)=CalendarYear,MONTH(SepSun1+27)=9),SepSun1+27,""))</f>
        <v>45562</v>
      </c>
      <c r="J170" s="14">
        <f>IF(DAY(SepSun1)=1,IF(AND(YEAR(SepSun1+21)=CalendarYear,MONTH(SepSun1+21)=9),SepSun1+21,""),IF(AND(YEAR(SepSun1+28)=CalendarYear,MONTH(SepSun1+28)=9),SepSun1+28,""))</f>
        <v>45563</v>
      </c>
      <c r="K170" s="14">
        <f>IF(DAY(SepSun1)=1,IF(AND(YEAR(SepSun1+22)=CalendarYear,MONTH(SepSun1+22)=9),SepSun1+22,""),IF(AND(YEAR(SepSun1+29)=CalendarYear,MONTH(SepSun1+29)=9),SepSun1+29,""))</f>
        <v>45564</v>
      </c>
      <c r="L170" s="14">
        <f>IF(DAY(SepSun1)=1,IF(AND(YEAR(SepSun1+23)=CalendarYear,MONTH(SepSun1+23)=9),SepSun1+23,""),IF(AND(YEAR(SepSun1+30)=CalendarYear,MONTH(SepSun1+30)=9),SepSun1+30,""))</f>
        <v>45565</v>
      </c>
      <c r="M170" s="7"/>
    </row>
    <row r="171" spans="2:13" ht="25" customHeight="1" x14ac:dyDescent="0.4">
      <c r="B171" s="80"/>
      <c r="C171" s="15" t="s">
        <v>7</v>
      </c>
      <c r="D171" s="15" t="s">
        <v>1</v>
      </c>
      <c r="E171" s="15" t="s">
        <v>2</v>
      </c>
      <c r="F171" s="15" t="s">
        <v>3</v>
      </c>
      <c r="G171" s="15" t="s">
        <v>4</v>
      </c>
      <c r="H171" s="15" t="s">
        <v>5</v>
      </c>
      <c r="I171" s="15" t="s">
        <v>6</v>
      </c>
      <c r="J171" s="15" t="s">
        <v>7</v>
      </c>
      <c r="K171" s="15" t="s">
        <v>1</v>
      </c>
      <c r="L171" s="15" t="s">
        <v>2</v>
      </c>
      <c r="M171" s="6"/>
    </row>
    <row r="172" spans="2:13" ht="25" customHeight="1" x14ac:dyDescent="0.4">
      <c r="B172" s="68" t="s">
        <v>38</v>
      </c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</row>
    <row r="173" spans="2:13" ht="25" customHeight="1" x14ac:dyDescent="0.4">
      <c r="B173" s="69" t="s">
        <v>39</v>
      </c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</row>
    <row r="174" spans="2:13" ht="25" customHeight="1" x14ac:dyDescent="0.4">
      <c r="B174" s="70" t="s">
        <v>40</v>
      </c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1"/>
    </row>
    <row r="175" spans="2:13" ht="25" customHeight="1" x14ac:dyDescent="0.4">
      <c r="B175" s="73"/>
      <c r="C175" s="72"/>
      <c r="D175" s="72"/>
      <c r="E175" s="72"/>
      <c r="F175" s="72"/>
      <c r="G175" s="72"/>
      <c r="H175" s="72"/>
      <c r="I175" s="72"/>
      <c r="J175" s="72"/>
      <c r="K175" s="72"/>
      <c r="L175" s="72"/>
      <c r="M175" s="72"/>
    </row>
    <row r="176" spans="2:13" ht="25" customHeight="1" x14ac:dyDescent="0.4">
      <c r="B176" s="73"/>
      <c r="C176" s="72"/>
      <c r="D176" s="72"/>
      <c r="E176" s="72"/>
      <c r="F176" s="72"/>
      <c r="G176" s="72"/>
      <c r="H176" s="72"/>
      <c r="I176" s="72"/>
      <c r="J176" s="72"/>
      <c r="K176" s="72"/>
      <c r="L176" s="72"/>
      <c r="M176" s="72"/>
    </row>
    <row r="177" spans="2:13" s="5" customFormat="1" ht="25" customHeight="1" x14ac:dyDescent="0.4">
      <c r="B177" s="81">
        <f>DATE(CalendarYear,10,1)</f>
        <v>45566</v>
      </c>
      <c r="C177" s="14">
        <f>IF(DAY(OctSun1)=1,"",IF(AND(YEAR(OctSun1+3)=CalendarYear,MONTH(OctSun1+3)=10),OctSun1+3,""))</f>
        <v>45566</v>
      </c>
      <c r="D177" s="14">
        <f>IF(DAY(OctSun1)=1,"",IF(AND(YEAR(OctSun1+4)=CalendarYear,MONTH(OctSun1+4)=10),OctSun1+4,""))</f>
        <v>45567</v>
      </c>
      <c r="E177" s="14">
        <f>IF(DAY(OctSun1)=1,"",IF(AND(YEAR(OctSun1+5)=CalendarYear,MONTH(OctSun1+5)=10),OctSun1+5,""))</f>
        <v>45568</v>
      </c>
      <c r="F177" s="14">
        <f>IF(DAY(OctSun1)=1,"",IF(AND(YEAR(OctSun1+6)=CalendarYear,MONTH(OctSun1+6)=10),OctSun1+6,""))</f>
        <v>45569</v>
      </c>
      <c r="G177" s="14">
        <f>IF(DAY(OctSun1)=1,IF(AND(YEAR(OctSun1)=CalendarYear,MONTH(OctSun1)=10),OctSun1,""),IF(AND(YEAR(OctSun1+7)=CalendarYear,MONTH(OctSun1+7)=10),OctSun1+7,""))</f>
        <v>45570</v>
      </c>
      <c r="H177" s="14">
        <f>IF(DAY(OctSun1)=1,IF(AND(YEAR(OctSun1+1)=CalendarYear,MONTH(OctSun1+1)=10),OctSun1+1,""),IF(AND(YEAR(OctSun1+8)=CalendarYear,MONTH(OctSun1+8)=10),OctSun1+8,""))</f>
        <v>45571</v>
      </c>
      <c r="I177" s="14">
        <f>IF(DAY(OctSun1)=1,IF(AND(YEAR(OctSun1+2)=CalendarYear,MONTH(OctSun1+2)=10),OctSun1+2,""),IF(AND(YEAR(OctSun1+9)=CalendarYear,MONTH(OctSun1+9)=10),OctSun1+9,""))</f>
        <v>45572</v>
      </c>
      <c r="J177" s="14">
        <f>IF(DAY(OctSun1)=1,IF(AND(YEAR(OctSun1+3)=CalendarYear,MONTH(OctSun1+3)=10),OctSun1+3,""),IF(AND(YEAR(OctSun1+10)=CalendarYear,MONTH(OctSun1+10)=10),OctSun1+10,""))</f>
        <v>45573</v>
      </c>
      <c r="K177" s="14">
        <f>IF(DAY(OctSun1)=1,IF(AND(YEAR(OctSun1+4)=CalendarYear,MONTH(OctSun1+4)=10),OctSun1+4,""),IF(AND(YEAR(OctSun1+11)=CalendarYear,MONTH(OctSun1+11)=10),OctSun1+11,""))</f>
        <v>45574</v>
      </c>
      <c r="L177" s="14">
        <f>IF(DAY(OctSun1)=1,IF(AND(YEAR(OctSun1+5)=CalendarYear,MONTH(OctSun1+5)=10),OctSun1+5,""),IF(AND(YEAR(OctSun1+12)=CalendarYear,MONTH(OctSun1+12)=10),OctSun1+12,""))</f>
        <v>45575</v>
      </c>
    </row>
    <row r="178" spans="2:13" s="5" customFormat="1" ht="25" customHeight="1" x14ac:dyDescent="0.4">
      <c r="B178" s="82"/>
      <c r="C178" s="15" t="s">
        <v>3</v>
      </c>
      <c r="D178" s="15" t="s">
        <v>4</v>
      </c>
      <c r="E178" s="15" t="s">
        <v>5</v>
      </c>
      <c r="F178" s="15" t="s">
        <v>6</v>
      </c>
      <c r="G178" s="15" t="s">
        <v>7</v>
      </c>
      <c r="H178" s="15" t="s">
        <v>1</v>
      </c>
      <c r="I178" s="15" t="s">
        <v>2</v>
      </c>
      <c r="J178" s="15" t="s">
        <v>3</v>
      </c>
      <c r="K178" s="15" t="s">
        <v>4</v>
      </c>
      <c r="L178" s="15" t="s">
        <v>5</v>
      </c>
    </row>
    <row r="179" spans="2:13" ht="25" customHeight="1" x14ac:dyDescent="0.4">
      <c r="B179" s="68" t="s">
        <v>38</v>
      </c>
      <c r="C179" s="10"/>
      <c r="D179" s="10"/>
      <c r="E179" s="10"/>
      <c r="F179" s="10"/>
      <c r="G179" s="10"/>
      <c r="H179" s="10"/>
      <c r="I179" s="10"/>
      <c r="J179" s="10"/>
      <c r="K179" s="10"/>
      <c r="L179" s="10"/>
    </row>
    <row r="180" spans="2:13" ht="25" customHeight="1" x14ac:dyDescent="0.4">
      <c r="B180" s="69" t="s">
        <v>39</v>
      </c>
      <c r="C180" s="11"/>
      <c r="D180" s="11"/>
      <c r="E180" s="11"/>
      <c r="F180" s="11"/>
      <c r="G180" s="11"/>
      <c r="H180" s="11"/>
      <c r="I180" s="11"/>
      <c r="J180" s="11"/>
      <c r="K180" s="11"/>
      <c r="L180" s="11"/>
    </row>
    <row r="181" spans="2:13" ht="25" customHeight="1" x14ac:dyDescent="0.4">
      <c r="B181" s="70" t="s">
        <v>40</v>
      </c>
      <c r="C181" s="11"/>
      <c r="D181" s="11"/>
      <c r="E181" s="11"/>
      <c r="F181" s="11"/>
      <c r="G181" s="11"/>
      <c r="H181" s="11"/>
      <c r="I181" s="11"/>
      <c r="J181" s="11"/>
      <c r="K181" s="11"/>
      <c r="L181" s="11"/>
    </row>
    <row r="182" spans="2:13" ht="25" customHeight="1" x14ac:dyDescent="0.4">
      <c r="B182" s="71"/>
    </row>
    <row r="183" spans="2:13" ht="25" customHeight="1" x14ac:dyDescent="0.4">
      <c r="B183" s="79">
        <f>DATE(CalendarYear,2,1)</f>
        <v>45323</v>
      </c>
      <c r="C183" s="14">
        <f>IF(DAY(OctSun1)=1,IF(AND(YEAR(OctSun1+6)=CalendarYear,MONTH(OctSun1+6)=10),OctSun1+6,""),IF(AND(YEAR(OctSun1+13)=CalendarYear,MONTH(OctSun1+13)=10),OctSun1+13,""))</f>
        <v>45576</v>
      </c>
      <c r="D183" s="14">
        <f>IF(DAY(OctSun1)=1,IF(AND(YEAR(OctSun1+7)=CalendarYear,MONTH(OctSun1+7)=10),OctSun1+7,""),IF(AND(YEAR(OctSun1+14)=CalendarYear,MONTH(OctSun1+14)=10),OctSun1+14,""))</f>
        <v>45577</v>
      </c>
      <c r="E183" s="14">
        <f>IF(DAY(OctSun1)=1,IF(AND(YEAR(OctSun1+8)=CalendarYear,MONTH(OctSun1+8)=10),OctSun1+8,""),IF(AND(YEAR(OctSun1+15)=CalendarYear,MONTH(OctSun1+15)=10),OctSun1+15,""))</f>
        <v>45578</v>
      </c>
      <c r="F183" s="14">
        <f>IF(DAY(OctSun1)=1,IF(AND(YEAR(OctSun1+9)=CalendarYear,MONTH(OctSun1+9)=10),OctSun1+9,""),IF(AND(YEAR(OctSun1+16)=CalendarYear,MONTH(OctSun1+16)=10),OctSun1+16,""))</f>
        <v>45579</v>
      </c>
      <c r="G183" s="14">
        <f>IF(DAY(OctSun1)=1,IF(AND(YEAR(OctSun1+10)=CalendarYear,MONTH(OctSun1+10)=10),OctSun1+10,""),IF(AND(YEAR(OctSun1+17)=CalendarYear,MONTH(OctSun1+17)=10),OctSun1+17,""))</f>
        <v>45580</v>
      </c>
      <c r="H183" s="14">
        <f>IF(DAY(OctSun1)=1,IF(AND(YEAR(OctSun1+11)=CalendarYear,MONTH(OctSun1+11)=10),OctSun1+11,""),IF(AND(YEAR(OctSun1+18)=CalendarYear,MONTH(OctSun1+18)=10),OctSun1+18,""))</f>
        <v>45581</v>
      </c>
      <c r="I183" s="14">
        <f>IF(DAY(OctSun1)=1,IF(AND(YEAR(OctSun1+12)=CalendarYear,MONTH(OctSun1+12)=10),OctSun1+12,""),IF(AND(YEAR(OctSun1+19)=CalendarYear,MONTH(OctSun1+19)=10),OctSun1+19,""))</f>
        <v>45582</v>
      </c>
      <c r="J183" s="14">
        <f>IF(DAY(OctSun1)=1,IF(AND(YEAR(OctSun1+13)=CalendarYear,MONTH(OctSun1+13)=10),OctSun1+13,""),IF(AND(YEAR(OctSun1+20)=CalendarYear,MONTH(OctSun1+20)=10),OctSun1+20,""))</f>
        <v>45583</v>
      </c>
      <c r="K183" s="14">
        <f>IF(DAY(OctSun1)=1,IF(AND(YEAR(OctSun1+14)=CalendarYear,MONTH(OctSun1+14)=10),OctSun1+14,""),IF(AND(YEAR(OctSun1+21)=CalendarYear,MONTH(OctSun1+21)=10),OctSun1+21,""))</f>
        <v>45584</v>
      </c>
      <c r="L183" s="14">
        <f>IF(DAY(OctSun1)=1,IF(AND(YEAR(OctSun1+15)=CalendarYear,MONTH(OctSun1+15)=10),OctSun1+15,""),IF(AND(YEAR(OctSun1+22)=CalendarYear,MONTH(OctSun1+22)=10),OctSun1+22,""))</f>
        <v>45585</v>
      </c>
      <c r="M183" s="72"/>
    </row>
    <row r="184" spans="2:13" ht="25" customHeight="1" x14ac:dyDescent="0.4">
      <c r="B184" s="80"/>
      <c r="C184" s="15" t="s">
        <v>6</v>
      </c>
      <c r="D184" s="15" t="s">
        <v>7</v>
      </c>
      <c r="E184" s="15" t="s">
        <v>1</v>
      </c>
      <c r="F184" s="15" t="s">
        <v>2</v>
      </c>
      <c r="G184" s="15" t="s">
        <v>3</v>
      </c>
      <c r="H184" s="15" t="s">
        <v>4</v>
      </c>
      <c r="I184" s="15" t="s">
        <v>5</v>
      </c>
      <c r="J184" s="15" t="s">
        <v>6</v>
      </c>
      <c r="K184" s="15" t="s">
        <v>7</v>
      </c>
      <c r="L184" s="15" t="s">
        <v>1</v>
      </c>
      <c r="M184" s="72"/>
    </row>
    <row r="185" spans="2:13" ht="25" customHeight="1" x14ac:dyDescent="0.4">
      <c r="B185" s="68" t="s">
        <v>38</v>
      </c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72"/>
    </row>
    <row r="186" spans="2:13" ht="25" customHeight="1" x14ac:dyDescent="0.4">
      <c r="B186" s="69" t="s">
        <v>39</v>
      </c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72"/>
    </row>
    <row r="187" spans="2:13" ht="25" customHeight="1" x14ac:dyDescent="0.4">
      <c r="B187" s="70" t="s">
        <v>40</v>
      </c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72"/>
    </row>
    <row r="188" spans="2:13" ht="25" customHeight="1" x14ac:dyDescent="0.4">
      <c r="B188" s="73"/>
      <c r="C188" s="72"/>
      <c r="D188" s="72"/>
      <c r="E188" s="72"/>
      <c r="F188" s="72"/>
      <c r="G188" s="72"/>
      <c r="H188" s="72"/>
      <c r="I188" s="72"/>
      <c r="J188" s="72"/>
      <c r="K188" s="72"/>
      <c r="L188" s="72"/>
      <c r="M188" s="72"/>
    </row>
    <row r="189" spans="2:13" ht="25" customHeight="1" x14ac:dyDescent="0.4">
      <c r="B189" s="79">
        <f>DATE(CalendarYear,2,1)</f>
        <v>45323</v>
      </c>
      <c r="C189" s="14">
        <f>IF(DAY(OctSun1)=1,IF(AND(YEAR(OctSun1+16)=CalendarYear,MONTH(OctSun1+16)=10),OctSun1+16,""),IF(AND(YEAR(OctSun1+23)=CalendarYear,MONTH(OctSun1+23)=10),OctSun1+23,""))</f>
        <v>45586</v>
      </c>
      <c r="D189" s="14">
        <f>IF(DAY(OctSun1)=1,IF(AND(YEAR(OctSun1+17)=CalendarYear,MONTH(OctSun1+17)=10),OctSun1+17,""),IF(AND(YEAR(OctSun1+24)=CalendarYear,MONTH(OctSun1+24)=10),OctSun1+24,""))</f>
        <v>45587</v>
      </c>
      <c r="E189" s="14">
        <f>IF(DAY(OctSun1)=1,IF(AND(YEAR(OctSun1+18)=CalendarYear,MONTH(OctSun1+18)=10),OctSun1+18,""),IF(AND(YEAR(OctSun1+25)=CalendarYear,MONTH(OctSun1+25)=10),OctSun1+25,""))</f>
        <v>45588</v>
      </c>
      <c r="F189" s="14">
        <f>IF(DAY(OctSun1)=1,IF(AND(YEAR(OctSun1+19)=CalendarYear,MONTH(OctSun1+19)=10),OctSun1+19,""),IF(AND(YEAR(OctSun1+26)=CalendarYear,MONTH(OctSun1+26)=10),OctSun1+26,""))</f>
        <v>45589</v>
      </c>
      <c r="G189" s="14">
        <f>IF(DAY(OctSun1)=1,IF(AND(YEAR(OctSun1+20)=CalendarYear,MONTH(OctSun1+20)=10),OctSun1+20,""),IF(AND(YEAR(OctSun1+27)=CalendarYear,MONTH(OctSun1+27)=10),OctSun1+27,""))</f>
        <v>45590</v>
      </c>
      <c r="H189" s="14">
        <f>IF(DAY(OctSun1)=1,IF(AND(YEAR(OctSun1+21)=CalendarYear,MONTH(OctSun1+21)=10),OctSun1+21,""),IF(AND(YEAR(OctSun1+28)=CalendarYear,MONTH(OctSun1+28)=10),OctSun1+28,""))</f>
        <v>45591</v>
      </c>
      <c r="I189" s="14">
        <f>IF(DAY(OctSun1)=1,IF(AND(YEAR(OctSun1+22)=CalendarYear,MONTH(OctSun1+22)=10),OctSun1+22,""),IF(AND(YEAR(OctSun1+29)=CalendarYear,MONTH(OctSun1+29)=10),OctSun1+29,""))</f>
        <v>45592</v>
      </c>
      <c r="J189" s="14">
        <f>IF(DAY(OctSun1)=1,IF(AND(YEAR(OctSun1+23)=CalendarYear,MONTH(OctSun1+23)=10),OctSun1+23,""),IF(AND(YEAR(OctSun1+30)=CalendarYear,MONTH(OctSun1+30)=10),OctSun1+30,""))</f>
        <v>45593</v>
      </c>
      <c r="K189" s="14">
        <f>IF(DAY(OctSun1)=1,IF(AND(YEAR(OctSun1+24)=CalendarYear,MONTH(OctSun1+24)=10),OctSun1+24,""),IF(AND(YEAR(OctSun1+31)=CalendarYear,MONTH(OctSun1+31)=10),OctSun1+31,""))</f>
        <v>45594</v>
      </c>
      <c r="L189" s="12">
        <f>IF(DAY(OctSun1)=1,IF(AND(YEAR(OctSun1+25)=CalendarYear,MONTH(OctSun1+25)=10),OctSun1+25,""),IF(AND(YEAR(OctSun1+32)=CalendarYear,MONTH(OctSun1+32)=10),OctSun1+32,""))</f>
        <v>45595</v>
      </c>
      <c r="M189" s="7">
        <f>IF(DAY(OctSun1)=1,IF(AND(YEAR(OctSun1+26)=CalendarYear,MONTH(OctSun1+26)=10),OctSun1+26,""),IF(AND(YEAR(OctSun1+33)=CalendarYear,MONTH(OctSun1+33)=10),OctSun1+33,""))</f>
        <v>45596</v>
      </c>
    </row>
    <row r="190" spans="2:13" ht="25" customHeight="1" x14ac:dyDescent="0.4">
      <c r="B190" s="80"/>
      <c r="C190" s="15" t="s">
        <v>2</v>
      </c>
      <c r="D190" s="15" t="s">
        <v>3</v>
      </c>
      <c r="E190" s="15" t="s">
        <v>4</v>
      </c>
      <c r="F190" s="15" t="s">
        <v>5</v>
      </c>
      <c r="G190" s="15" t="s">
        <v>6</v>
      </c>
      <c r="H190" s="15" t="s">
        <v>7</v>
      </c>
      <c r="I190" s="15" t="s">
        <v>1</v>
      </c>
      <c r="J190" s="15" t="s">
        <v>2</v>
      </c>
      <c r="K190" s="15" t="s">
        <v>3</v>
      </c>
      <c r="L190" s="13" t="s">
        <v>4</v>
      </c>
      <c r="M190" s="6" t="s">
        <v>5</v>
      </c>
    </row>
    <row r="191" spans="2:13" ht="25" customHeight="1" x14ac:dyDescent="0.4">
      <c r="B191" s="68" t="s">
        <v>38</v>
      </c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</row>
    <row r="192" spans="2:13" ht="25" customHeight="1" x14ac:dyDescent="0.4">
      <c r="B192" s="69" t="s">
        <v>39</v>
      </c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</row>
    <row r="193" spans="2:13" ht="25" customHeight="1" x14ac:dyDescent="0.4">
      <c r="B193" s="70" t="s">
        <v>40</v>
      </c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</row>
    <row r="194" spans="2:13" ht="25" customHeight="1" x14ac:dyDescent="0.4">
      <c r="B194" s="73"/>
      <c r="C194" s="72"/>
      <c r="D194" s="72"/>
      <c r="E194" s="72"/>
      <c r="F194" s="72"/>
      <c r="G194" s="72"/>
      <c r="H194" s="72"/>
      <c r="I194" s="72"/>
      <c r="J194" s="72"/>
      <c r="K194" s="72"/>
      <c r="L194" s="72"/>
      <c r="M194" s="72"/>
    </row>
    <row r="195" spans="2:13" ht="25" customHeight="1" x14ac:dyDescent="0.4">
      <c r="B195" s="73"/>
      <c r="C195" s="72"/>
      <c r="D195" s="72"/>
      <c r="E195" s="72"/>
      <c r="F195" s="72"/>
      <c r="G195" s="72"/>
      <c r="H195" s="72"/>
      <c r="I195" s="72"/>
      <c r="J195" s="72"/>
      <c r="K195" s="72"/>
      <c r="L195" s="72"/>
      <c r="M195" s="72"/>
    </row>
    <row r="196" spans="2:13" s="5" customFormat="1" ht="25" customHeight="1" x14ac:dyDescent="0.4">
      <c r="B196" s="81">
        <f>DATE(CalendarYear,11,1)</f>
        <v>45597</v>
      </c>
      <c r="C196" s="14">
        <f>IF(DAY(NovSun1)=1,"",IF(AND(YEAR(NovSun1+6)=CalendarYear,MONTH(NovSun1+6)=11),NovSun1+6,""))</f>
        <v>45597</v>
      </c>
      <c r="D196" s="14">
        <f>IF(DAY(NovSun1)=1,IF(AND(YEAR(NovSun1)=CalendarYear,MONTH(NovSun1)=11),NovSun1,""),IF(AND(YEAR(NovSun1+7)=CalendarYear,MONTH(NovSun1+7)=11),NovSun1+7,""))</f>
        <v>45598</v>
      </c>
      <c r="E196" s="14">
        <f>IF(DAY(NovSun1)=1,IF(AND(YEAR(NovSun1+1)=CalendarYear,MONTH(NovSun1+1)=11),NovSun1+1,""),IF(AND(YEAR(NovSun1+8)=CalendarYear,MONTH(NovSun1+8)=11),NovSun1+8,""))</f>
        <v>45599</v>
      </c>
      <c r="F196" s="14">
        <f>IF(DAY(NovSun1)=1,IF(AND(YEAR(NovSun1+2)=CalendarYear,MONTH(NovSun1+2)=11),NovSun1+2,""),IF(AND(YEAR(NovSun1+9)=CalendarYear,MONTH(NovSun1+9)=11),NovSun1+9,""))</f>
        <v>45600</v>
      </c>
      <c r="G196" s="14">
        <f>IF(DAY(NovSun1)=1,IF(AND(YEAR(NovSun1+3)=CalendarYear,MONTH(NovSun1+3)=11),NovSun1+3,""),IF(AND(YEAR(NovSun1+10)=CalendarYear,MONTH(NovSun1+10)=11),NovSun1+10,""))</f>
        <v>45601</v>
      </c>
      <c r="H196" s="14">
        <f>IF(DAY(NovSun1)=1,IF(AND(YEAR(NovSun1+4)=CalendarYear,MONTH(NovSun1+4)=11),NovSun1+4,""),IF(AND(YEAR(NovSun1+11)=CalendarYear,MONTH(NovSun1+11)=11),NovSun1+11,""))</f>
        <v>45602</v>
      </c>
      <c r="I196" s="14">
        <f>IF(DAY(NovSun1)=1,IF(AND(YEAR(NovSun1+5)=CalendarYear,MONTH(NovSun1+5)=11),NovSun1+5,""),IF(AND(YEAR(NovSun1+12)=CalendarYear,MONTH(NovSun1+12)=11),NovSun1+12,""))</f>
        <v>45603</v>
      </c>
      <c r="J196" s="14">
        <f>IF(DAY(NovSun1)=1,IF(AND(YEAR(NovSun1+6)=CalendarYear,MONTH(NovSun1+6)=11),NovSun1+6,""),IF(AND(YEAR(NovSun1+13)=CalendarYear,MONTH(NovSun1+13)=11),NovSun1+13,""))</f>
        <v>45604</v>
      </c>
      <c r="K196" s="14">
        <f>IF(DAY(NovSun1)=1,IF(AND(YEAR(NovSun1+7)=CalendarYear,MONTH(NovSun1+7)=11),NovSun1+7,""),IF(AND(YEAR(NovSun1+14)=CalendarYear,MONTH(NovSun1+14)=11),NovSun1+14,""))</f>
        <v>45605</v>
      </c>
      <c r="L196" s="14">
        <f>IF(DAY(NovSun1)=1,IF(AND(YEAR(NovSun1+8)=CalendarYear,MONTH(NovSun1+8)=11),NovSun1+8,""),IF(AND(YEAR(NovSun1+15)=CalendarYear,MONTH(NovSun1+15)=11),NovSun1+15,""))</f>
        <v>45606</v>
      </c>
    </row>
    <row r="197" spans="2:13" s="5" customFormat="1" ht="25" customHeight="1" x14ac:dyDescent="0.4">
      <c r="B197" s="82"/>
      <c r="C197" s="15" t="s">
        <v>6</v>
      </c>
      <c r="D197" s="15" t="s">
        <v>7</v>
      </c>
      <c r="E197" s="15" t="s">
        <v>1</v>
      </c>
      <c r="F197" s="15" t="s">
        <v>2</v>
      </c>
      <c r="G197" s="15" t="s">
        <v>3</v>
      </c>
      <c r="H197" s="15" t="s">
        <v>4</v>
      </c>
      <c r="I197" s="15" t="s">
        <v>5</v>
      </c>
      <c r="J197" s="15" t="s">
        <v>6</v>
      </c>
      <c r="K197" s="15" t="s">
        <v>7</v>
      </c>
      <c r="L197" s="15" t="s">
        <v>1</v>
      </c>
    </row>
    <row r="198" spans="2:13" ht="25" customHeight="1" x14ac:dyDescent="0.4">
      <c r="B198" s="68" t="s">
        <v>38</v>
      </c>
      <c r="C198" s="10"/>
      <c r="D198" s="10"/>
      <c r="E198" s="10"/>
      <c r="F198" s="10"/>
      <c r="G198" s="10"/>
      <c r="H198" s="10"/>
      <c r="I198" s="10"/>
      <c r="J198" s="10"/>
      <c r="K198" s="10"/>
      <c r="L198" s="10"/>
    </row>
    <row r="199" spans="2:13" ht="25" customHeight="1" x14ac:dyDescent="0.4">
      <c r="B199" s="69" t="s">
        <v>39</v>
      </c>
      <c r="C199" s="11"/>
      <c r="D199" s="11"/>
      <c r="E199" s="11"/>
      <c r="F199" s="11"/>
      <c r="G199" s="11"/>
      <c r="H199" s="11"/>
      <c r="I199" s="11"/>
      <c r="J199" s="11"/>
      <c r="K199" s="11"/>
      <c r="L199" s="11"/>
    </row>
    <row r="200" spans="2:13" ht="25" customHeight="1" x14ac:dyDescent="0.4">
      <c r="B200" s="70" t="s">
        <v>40</v>
      </c>
      <c r="C200" s="11"/>
      <c r="D200" s="11"/>
      <c r="E200" s="11"/>
      <c r="F200" s="11"/>
      <c r="G200" s="11"/>
      <c r="H200" s="11"/>
      <c r="I200" s="11"/>
      <c r="J200" s="11"/>
      <c r="K200" s="11"/>
      <c r="L200" s="11"/>
    </row>
    <row r="201" spans="2:13" ht="25" customHeight="1" x14ac:dyDescent="0.4">
      <c r="B201" s="71"/>
    </row>
    <row r="202" spans="2:13" ht="25" customHeight="1" x14ac:dyDescent="0.4">
      <c r="B202" s="79">
        <f>DATE(CalendarYear,2,1)</f>
        <v>45323</v>
      </c>
      <c r="C202" s="14">
        <f>IF(DAY(NovSun1)=1,IF(AND(YEAR(NovSun1+9)=CalendarYear,MONTH(NovSun1+9)=11),NovSun1+9,""),IF(AND(YEAR(NovSun1+16)=CalendarYear,MONTH(NovSun1+16)=11),NovSun1+16,""))</f>
        <v>45607</v>
      </c>
      <c r="D202" s="14">
        <f>IF(DAY(NovSun1)=1,IF(AND(YEAR(NovSun1+10)=CalendarYear,MONTH(NovSun1+10)=11),NovSun1+10,""),IF(AND(YEAR(NovSun1+17)=CalendarYear,MONTH(NovSun1+17)=11),NovSun1+17,""))</f>
        <v>45608</v>
      </c>
      <c r="E202" s="14">
        <f>IF(DAY(NovSun1)=1,IF(AND(YEAR(NovSun1+11)=CalendarYear,MONTH(NovSun1+11)=11),NovSun1+11,""),IF(AND(YEAR(NovSun1+18)=CalendarYear,MONTH(NovSun1+18)=11),NovSun1+18,""))</f>
        <v>45609</v>
      </c>
      <c r="F202" s="14">
        <f>IF(DAY(NovSun1)=1,IF(AND(YEAR(NovSun1+12)=CalendarYear,MONTH(NovSun1+12)=11),NovSun1+12,""),IF(AND(YEAR(NovSun1+19)=CalendarYear,MONTH(NovSun1+19)=11),NovSun1+19,""))</f>
        <v>45610</v>
      </c>
      <c r="G202" s="14">
        <f>IF(DAY(NovSun1)=1,IF(AND(YEAR(NovSun1+13)=CalendarYear,MONTH(NovSun1+13)=11),NovSun1+13,""),IF(AND(YEAR(NovSun1+20)=CalendarYear,MONTH(NovSun1+20)=11),NovSun1+20,""))</f>
        <v>45611</v>
      </c>
      <c r="H202" s="14">
        <f>IF(DAY(NovSun1)=1,IF(AND(YEAR(NovSun1+14)=CalendarYear,MONTH(NovSun1+14)=11),NovSun1+14,""),IF(AND(YEAR(NovSun1+21)=CalendarYear,MONTH(NovSun1+21)=11),NovSun1+21,""))</f>
        <v>45612</v>
      </c>
      <c r="I202" s="14">
        <f>IF(DAY(NovSun1)=1,IF(AND(YEAR(NovSun1+15)=CalendarYear,MONTH(NovSun1+15)=11),NovSun1+15,""),IF(AND(YEAR(NovSun1+22)=CalendarYear,MONTH(NovSun1+22)=11),NovSun1+22,""))</f>
        <v>45613</v>
      </c>
      <c r="J202" s="14">
        <f>IF(DAY(NovSun1)=1,IF(AND(YEAR(NovSun1+16)=CalendarYear,MONTH(NovSun1+16)=11),NovSun1+16,""),IF(AND(YEAR(NovSun1+23)=CalendarYear,MONTH(NovSun1+23)=11),NovSun1+23,""))</f>
        <v>45614</v>
      </c>
      <c r="K202" s="14">
        <f>IF(DAY(NovSun1)=1,IF(AND(YEAR(NovSun1+17)=CalendarYear,MONTH(NovSun1+17)=11),NovSun1+17,""),IF(AND(YEAR(NovSun1+24)=CalendarYear,MONTH(NovSun1+24)=11),NovSun1+24,""))</f>
        <v>45615</v>
      </c>
      <c r="L202" s="14">
        <f>IF(DAY(NovSun1)=1,IF(AND(YEAR(NovSun1+18)=CalendarYear,MONTH(NovSun1+18)=11),NovSun1+18,""),IF(AND(YEAR(NovSun1+25)=CalendarYear,MONTH(NovSun1+25)=11),NovSun1+25,""))</f>
        <v>45616</v>
      </c>
      <c r="M202" s="72"/>
    </row>
    <row r="203" spans="2:13" ht="25" customHeight="1" x14ac:dyDescent="0.4">
      <c r="B203" s="80"/>
      <c r="C203" s="15" t="s">
        <v>2</v>
      </c>
      <c r="D203" s="15" t="s">
        <v>3</v>
      </c>
      <c r="E203" s="15" t="s">
        <v>4</v>
      </c>
      <c r="F203" s="15" t="s">
        <v>5</v>
      </c>
      <c r="G203" s="15" t="s">
        <v>6</v>
      </c>
      <c r="H203" s="15" t="s">
        <v>7</v>
      </c>
      <c r="I203" s="15" t="s">
        <v>1</v>
      </c>
      <c r="J203" s="15" t="s">
        <v>2</v>
      </c>
      <c r="K203" s="15" t="s">
        <v>3</v>
      </c>
      <c r="L203" s="15" t="s">
        <v>4</v>
      </c>
      <c r="M203" s="72"/>
    </row>
    <row r="204" spans="2:13" ht="25" customHeight="1" x14ac:dyDescent="0.4">
      <c r="B204" s="68" t="s">
        <v>38</v>
      </c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72"/>
    </row>
    <row r="205" spans="2:13" ht="25" customHeight="1" x14ac:dyDescent="0.4">
      <c r="B205" s="69" t="s">
        <v>39</v>
      </c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72"/>
    </row>
    <row r="206" spans="2:13" ht="25" customHeight="1" x14ac:dyDescent="0.4">
      <c r="B206" s="70" t="s">
        <v>40</v>
      </c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72"/>
    </row>
    <row r="207" spans="2:13" ht="25" customHeight="1" x14ac:dyDescent="0.4">
      <c r="B207" s="73"/>
      <c r="C207" s="72"/>
      <c r="D207" s="72"/>
      <c r="E207" s="72"/>
      <c r="F207" s="72"/>
      <c r="G207" s="72"/>
      <c r="H207" s="72"/>
      <c r="I207" s="72"/>
      <c r="J207" s="72"/>
      <c r="K207" s="72"/>
      <c r="L207" s="72"/>
      <c r="M207" s="72"/>
    </row>
    <row r="208" spans="2:13" ht="25" customHeight="1" x14ac:dyDescent="0.4">
      <c r="B208" s="79">
        <f>DATE(CalendarYear,2,1)</f>
        <v>45323</v>
      </c>
      <c r="C208" s="14">
        <f>IF(DAY(NovSun1)=1,IF(AND(YEAR(NovSun1+19)=CalendarYear,MONTH(NovSun1+19)=11),NovSun1+19,""),IF(AND(YEAR(NovSun1+26)=CalendarYear,MONTH(NovSun1+26)=11),NovSun1+26,""))</f>
        <v>45617</v>
      </c>
      <c r="D208" s="14">
        <f>IF(DAY(NovSun1)=1,IF(AND(YEAR(NovSun1+20)=CalendarYear,MONTH(NovSun1+20)=11),NovSun1+20,""),IF(AND(YEAR(NovSun1+27)=CalendarYear,MONTH(NovSun1+27)=11),NovSun1+27,""))</f>
        <v>45618</v>
      </c>
      <c r="E208" s="14">
        <f>IF(DAY(NovSun1)=1,IF(AND(YEAR(NovSun1+21)=CalendarYear,MONTH(NovSun1+21)=11),NovSun1+21,""),IF(AND(YEAR(NovSun1+28)=CalendarYear,MONTH(NovSun1+28)=11),NovSun1+28,""))</f>
        <v>45619</v>
      </c>
      <c r="F208" s="14">
        <f>IF(DAY(NovSun1)=1,IF(AND(YEAR(NovSun1+22)=CalendarYear,MONTH(NovSun1+22)=11),NovSun1+22,""),IF(AND(YEAR(NovSun1+29)=CalendarYear,MONTH(NovSun1+29)=11),NovSun1+29,""))</f>
        <v>45620</v>
      </c>
      <c r="G208" s="14">
        <f>IF(DAY(NovSun1)=1,IF(AND(YEAR(NovSun1+23)=CalendarYear,MONTH(NovSun1+23)=11),NovSun1+23,""),IF(AND(YEAR(NovSun1+30)=CalendarYear,MONTH(NovSun1+30)=11),NovSun1+30,""))</f>
        <v>45621</v>
      </c>
      <c r="H208" s="14">
        <f>IF(DAY(NovSun1)=1,IF(AND(YEAR(NovSun1+24)=CalendarYear,MONTH(NovSun1+24)=11),NovSun1+24,""),IF(AND(YEAR(NovSun1+31)=CalendarYear,MONTH(NovSun1+31)=11),NovSun1+31,""))</f>
        <v>45622</v>
      </c>
      <c r="I208" s="14">
        <f>IF(DAY(NovSun1)=1,IF(AND(YEAR(NovSun1+25)=CalendarYear,MONTH(NovSun1+25)=11),NovSun1+25,""),IF(AND(YEAR(NovSun1+32)=CalendarYear,MONTH(NovSun1+32)=11),NovSun1+32,""))</f>
        <v>45623</v>
      </c>
      <c r="J208" s="14">
        <f>IF(DAY(NovSun1)=1,IF(AND(YEAR(NovSun1+26)=CalendarYear,MONTH(NovSun1+26)=11),NovSun1+26,""),IF(AND(YEAR(NovSun1+33)=CalendarYear,MONTH(NovSun1+33)=11),NovSun1+33,""))</f>
        <v>45624</v>
      </c>
      <c r="K208" s="12">
        <f>IF(DAY(NovSun1)=1,IF(AND(YEAR(NovSun1+27)=CalendarYear,MONTH(NovSun1+27)=11),NovSun1+27,""),IF(AND(YEAR(NovSun1+34)=CalendarYear,MONTH(NovSun1+34)=11),NovSun1+34,""))</f>
        <v>45625</v>
      </c>
      <c r="L208" s="7">
        <f>IF(DAY(NovSun1)=1,IF(AND(YEAR(NovSun1+28)=CalendarYear,MONTH(NovSun1+28)=11),NovSun1+28,""),IF(AND(YEAR(NovSun1+35)=CalendarYear,MONTH(NovSun1+35)=11),NovSun1+35,""))</f>
        <v>45626</v>
      </c>
      <c r="M208" s="7"/>
    </row>
    <row r="209" spans="2:13" ht="25" customHeight="1" x14ac:dyDescent="0.4">
      <c r="B209" s="80"/>
      <c r="C209" s="15" t="s">
        <v>5</v>
      </c>
      <c r="D209" s="15" t="s">
        <v>6</v>
      </c>
      <c r="E209" s="15" t="s">
        <v>7</v>
      </c>
      <c r="F209" s="15" t="s">
        <v>1</v>
      </c>
      <c r="G209" s="15" t="s">
        <v>2</v>
      </c>
      <c r="H209" s="15" t="s">
        <v>3</v>
      </c>
      <c r="I209" s="15" t="s">
        <v>4</v>
      </c>
      <c r="J209" s="15" t="s">
        <v>5</v>
      </c>
      <c r="K209" s="13" t="s">
        <v>6</v>
      </c>
      <c r="L209" s="6" t="s">
        <v>7</v>
      </c>
      <c r="M209" s="6"/>
    </row>
    <row r="210" spans="2:13" ht="25" customHeight="1" x14ac:dyDescent="0.4">
      <c r="B210" s="68" t="s">
        <v>38</v>
      </c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</row>
    <row r="211" spans="2:13" ht="25" customHeight="1" x14ac:dyDescent="0.4">
      <c r="B211" s="69" t="s">
        <v>39</v>
      </c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</row>
    <row r="212" spans="2:13" ht="25" customHeight="1" x14ac:dyDescent="0.4">
      <c r="B212" s="70" t="s">
        <v>40</v>
      </c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</row>
    <row r="213" spans="2:13" ht="25" customHeight="1" x14ac:dyDescent="0.4">
      <c r="B213" s="73"/>
      <c r="C213" s="72"/>
      <c r="D213" s="72"/>
      <c r="E213" s="72"/>
      <c r="F213" s="72"/>
      <c r="G213" s="72"/>
      <c r="H213" s="72"/>
      <c r="I213" s="72"/>
      <c r="J213" s="72"/>
      <c r="K213" s="72"/>
      <c r="L213" s="72"/>
      <c r="M213" s="72"/>
    </row>
    <row r="214" spans="2:13" ht="25" customHeight="1" x14ac:dyDescent="0.4">
      <c r="B214" s="73"/>
      <c r="C214" s="72"/>
      <c r="D214" s="72"/>
      <c r="E214" s="72"/>
      <c r="F214" s="72"/>
      <c r="G214" s="72"/>
      <c r="H214" s="72"/>
      <c r="I214" s="72"/>
      <c r="J214" s="72"/>
      <c r="K214" s="72"/>
      <c r="L214" s="72"/>
      <c r="M214" s="72"/>
    </row>
    <row r="215" spans="2:13" s="5" customFormat="1" ht="25" customHeight="1" x14ac:dyDescent="0.4">
      <c r="B215" s="81">
        <f>DATE(CalendarYear,12,1)</f>
        <v>45627</v>
      </c>
      <c r="C215" s="12">
        <f>IF(DAY(DecSun1)=1,"",IF(AND(YEAR(DecSun1+1)=CalendarYear,MONTH(DecSun1+1)=12),DecSun1+1,""))</f>
        <v>45627</v>
      </c>
      <c r="D215" s="12">
        <f>IF(DAY(DecSun1)=1,"",IF(AND(YEAR(DecSun1+2)=CalendarYear,MONTH(DecSun1+2)=12),DecSun1+2,""))</f>
        <v>45628</v>
      </c>
      <c r="E215" s="12">
        <f>IF(DAY(DecSun1)=1,"",IF(AND(YEAR(DecSun1+3)=CalendarYear,MONTH(DecSun1+3)=12),DecSun1+3,""))</f>
        <v>45629</v>
      </c>
      <c r="F215" s="12">
        <f>IF(DAY(DecSun1)=1,"",IF(AND(YEAR(DecSun1+4)=CalendarYear,MONTH(DecSun1+4)=12),DecSun1+4,""))</f>
        <v>45630</v>
      </c>
      <c r="G215" s="12">
        <f>IF(DAY(DecSun1)=1,"",IF(AND(YEAR(DecSun1+5)=CalendarYear,MONTH(DecSun1+5)=12),DecSun1+5,""))</f>
        <v>45631</v>
      </c>
      <c r="H215" s="14">
        <f>IF(DAY(DecSun1)=1,"",IF(AND(YEAR(DecSun1+6)=CalendarYear,MONTH(DecSun1+6)=12),DecSun1+6,""))</f>
        <v>45632</v>
      </c>
      <c r="I215" s="14">
        <f>IF(DAY(DecSun1)=1,IF(AND(YEAR(DecSun1)=CalendarYear,MONTH(DecSun1)=12),DecSun1,""),IF(AND(YEAR(DecSun1+7)=CalendarYear,MONTH(DecSun1+7)=12),DecSun1+7,""))</f>
        <v>45633</v>
      </c>
      <c r="J215" s="14">
        <f>IF(DAY(DecSun1)=1,IF(AND(YEAR(DecSun1+1)=CalendarYear,MONTH(DecSun1+1)=12),DecSun1+1,""),IF(AND(YEAR(DecSun1+8)=CalendarYear,MONTH(DecSun1+8)=12),DecSun1+8,""))</f>
        <v>45634</v>
      </c>
      <c r="K215" s="14">
        <f>IF(DAY(DecSun1)=1,IF(AND(YEAR(DecSun1+2)=CalendarYear,MONTH(DecSun1+2)=12),DecSun1+2,""),IF(AND(YEAR(DecSun1+9)=CalendarYear,MONTH(DecSun1+9)=12),DecSun1+9,""))</f>
        <v>45635</v>
      </c>
      <c r="L215" s="14">
        <f>IF(DAY(DecSun1)=1,IF(AND(YEAR(DecSun1+3)=CalendarYear,MONTH(DecSun1+3)=12),DecSun1+3,""),IF(AND(YEAR(DecSun1+10)=CalendarYear,MONTH(DecSun1+10)=12),DecSun1+10,""))</f>
        <v>45636</v>
      </c>
    </row>
    <row r="216" spans="2:13" s="5" customFormat="1" ht="25" customHeight="1" x14ac:dyDescent="0.4">
      <c r="B216" s="82"/>
      <c r="C216" s="13" t="s">
        <v>1</v>
      </c>
      <c r="D216" s="13" t="s">
        <v>2</v>
      </c>
      <c r="E216" s="13" t="s">
        <v>3</v>
      </c>
      <c r="F216" s="13" t="s">
        <v>4</v>
      </c>
      <c r="G216" s="13" t="s">
        <v>5</v>
      </c>
      <c r="H216" s="15" t="s">
        <v>6</v>
      </c>
      <c r="I216" s="15" t="s">
        <v>7</v>
      </c>
      <c r="J216" s="15" t="s">
        <v>1</v>
      </c>
      <c r="K216" s="15" t="s">
        <v>2</v>
      </c>
      <c r="L216" s="15" t="s">
        <v>3</v>
      </c>
    </row>
    <row r="217" spans="2:13" ht="25" customHeight="1" x14ac:dyDescent="0.4">
      <c r="B217" s="68" t="s">
        <v>38</v>
      </c>
      <c r="C217" s="10"/>
      <c r="D217" s="10"/>
      <c r="E217" s="10"/>
      <c r="F217" s="10"/>
      <c r="G217" s="10"/>
      <c r="H217" s="10"/>
      <c r="I217" s="10"/>
      <c r="J217" s="10"/>
      <c r="K217" s="10"/>
      <c r="L217" s="10"/>
    </row>
    <row r="218" spans="2:13" ht="25" customHeight="1" x14ac:dyDescent="0.4">
      <c r="B218" s="69" t="s">
        <v>39</v>
      </c>
      <c r="C218" s="11"/>
      <c r="D218" s="11"/>
      <c r="E218" s="11"/>
      <c r="F218" s="11"/>
      <c r="G218" s="11"/>
      <c r="H218" s="11"/>
      <c r="I218" s="11"/>
      <c r="J218" s="11"/>
      <c r="K218" s="11"/>
      <c r="L218" s="11"/>
    </row>
    <row r="219" spans="2:13" ht="25" customHeight="1" x14ac:dyDescent="0.4">
      <c r="B219" s="70" t="s">
        <v>40</v>
      </c>
      <c r="C219" s="11"/>
      <c r="D219" s="11"/>
      <c r="E219" s="11"/>
      <c r="F219" s="11"/>
      <c r="G219" s="11"/>
      <c r="H219" s="11"/>
      <c r="I219" s="11"/>
      <c r="J219" s="11"/>
      <c r="K219" s="11"/>
      <c r="L219" s="11"/>
    </row>
    <row r="220" spans="2:13" ht="25" customHeight="1" x14ac:dyDescent="0.4"/>
    <row r="221" spans="2:13" ht="25" customHeight="1" x14ac:dyDescent="0.4">
      <c r="B221" s="79">
        <f>DATE(CalendarYear,2,1)</f>
        <v>45323</v>
      </c>
      <c r="C221" s="14">
        <f>IF(DAY(DecSun1)=1,IF(AND(YEAR(DecSun1+4)=CalendarYear,MONTH(DecSun1+4)=12),DecSun1+4,""),IF(AND(YEAR(DecSun1+11)=CalendarYear,MONTH(DecSun1+11)=12),DecSun1+11,""))</f>
        <v>45637</v>
      </c>
      <c r="D221" s="14">
        <f>IF(DAY(DecSun1)=1,IF(AND(YEAR(DecSun1+5)=CalendarYear,MONTH(DecSun1+5)=12),DecSun1+5,""),IF(AND(YEAR(DecSun1+12)=CalendarYear,MONTH(DecSun1+12)=12),DecSun1+12,""))</f>
        <v>45638</v>
      </c>
      <c r="E221" s="14">
        <f>IF(DAY(DecSun1)=1,IF(AND(YEAR(DecSun1+6)=CalendarYear,MONTH(DecSun1+6)=12),DecSun1+6,""),IF(AND(YEAR(DecSun1+13)=CalendarYear,MONTH(DecSun1+13)=12),DecSun1+13,""))</f>
        <v>45639</v>
      </c>
      <c r="F221" s="14">
        <f>IF(DAY(DecSun1)=1,IF(AND(YEAR(DecSun1+7)=CalendarYear,MONTH(DecSun1+7)=12),DecSun1+7,""),IF(AND(YEAR(DecSun1+14)=CalendarYear,MONTH(DecSun1+14)=12),DecSun1+14,""))</f>
        <v>45640</v>
      </c>
      <c r="G221" s="14">
        <f>IF(DAY(DecSun1)=1,IF(AND(YEAR(DecSun1+8)=CalendarYear,MONTH(DecSun1+8)=12),DecSun1+8,""),IF(AND(YEAR(DecSun1+15)=CalendarYear,MONTH(DecSun1+15)=12),DecSun1+15,""))</f>
        <v>45641</v>
      </c>
      <c r="H221" s="14">
        <f>IF(DAY(DecSun1)=1,IF(AND(YEAR(DecSun1+9)=CalendarYear,MONTH(DecSun1+9)=12),DecSun1+9,""),IF(AND(YEAR(DecSun1+16)=CalendarYear,MONTH(DecSun1+16)=12),DecSun1+16,""))</f>
        <v>45642</v>
      </c>
      <c r="I221" s="14">
        <f>IF(DAY(DecSun1)=1,IF(AND(YEAR(DecSun1+10)=CalendarYear,MONTH(DecSun1+10)=12),DecSun1+10,""),IF(AND(YEAR(DecSun1+17)=CalendarYear,MONTH(DecSun1+17)=12),DecSun1+17,""))</f>
        <v>45643</v>
      </c>
      <c r="J221" s="14">
        <f>IF(DAY(DecSun1)=1,IF(AND(YEAR(DecSun1+11)=CalendarYear,MONTH(DecSun1+11)=12),DecSun1+11,""),IF(AND(YEAR(DecSun1+18)=CalendarYear,MONTH(DecSun1+18)=12),DecSun1+18,""))</f>
        <v>45644</v>
      </c>
      <c r="K221" s="14">
        <f>IF(DAY(DecSun1)=1,IF(AND(YEAR(DecSun1+12)=CalendarYear,MONTH(DecSun1+12)=12),DecSun1+12,""),IF(AND(YEAR(DecSun1+19)=CalendarYear,MONTH(DecSun1+19)=12),DecSun1+19,""))</f>
        <v>45645</v>
      </c>
      <c r="L221" s="14">
        <f>IF(DAY(DecSun1)=1,IF(AND(YEAR(DecSun1+13)=CalendarYear,MONTH(DecSun1+13)=12),DecSun1+13,""),IF(AND(YEAR(DecSun1+20)=CalendarYear,MONTH(DecSun1+20)=12),DecSun1+20,""))</f>
        <v>45646</v>
      </c>
      <c r="M221" s="72"/>
    </row>
    <row r="222" spans="2:13" ht="25" customHeight="1" x14ac:dyDescent="0.4">
      <c r="B222" s="80"/>
      <c r="C222" s="15" t="s">
        <v>4</v>
      </c>
      <c r="D222" s="15" t="s">
        <v>5</v>
      </c>
      <c r="E222" s="15" t="s">
        <v>6</v>
      </c>
      <c r="F222" s="15" t="s">
        <v>7</v>
      </c>
      <c r="G222" s="15" t="s">
        <v>1</v>
      </c>
      <c r="H222" s="15" t="s">
        <v>2</v>
      </c>
      <c r="I222" s="15" t="s">
        <v>3</v>
      </c>
      <c r="J222" s="15" t="s">
        <v>4</v>
      </c>
      <c r="K222" s="15" t="s">
        <v>5</v>
      </c>
      <c r="L222" s="15" t="s">
        <v>6</v>
      </c>
      <c r="M222" s="72"/>
    </row>
    <row r="223" spans="2:13" ht="25" customHeight="1" x14ac:dyDescent="0.4">
      <c r="B223" s="68" t="s">
        <v>38</v>
      </c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72"/>
    </row>
    <row r="224" spans="2:13" ht="25" customHeight="1" x14ac:dyDescent="0.4">
      <c r="B224" s="69" t="s">
        <v>39</v>
      </c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72"/>
    </row>
    <row r="225" spans="2:13" ht="25" customHeight="1" x14ac:dyDescent="0.4">
      <c r="B225" s="70" t="s">
        <v>40</v>
      </c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72"/>
    </row>
    <row r="226" spans="2:13" ht="25" customHeight="1" x14ac:dyDescent="0.4">
      <c r="B226" s="73"/>
      <c r="C226" s="72"/>
      <c r="D226" s="72"/>
      <c r="E226" s="72"/>
      <c r="F226" s="72"/>
      <c r="G226" s="72"/>
      <c r="H226" s="72"/>
      <c r="I226" s="72"/>
      <c r="J226" s="72"/>
      <c r="K226" s="72"/>
      <c r="L226" s="72"/>
      <c r="M226" s="72"/>
    </row>
    <row r="227" spans="2:13" ht="25" customHeight="1" x14ac:dyDescent="0.4">
      <c r="B227" s="79">
        <f>DATE(CalendarYear,2,1)</f>
        <v>45323</v>
      </c>
      <c r="C227" s="14">
        <f>IF(DAY(DecSun1)=1,IF(AND(YEAR(DecSun1+14)=CalendarYear,MONTH(DecSun1+14)=12),DecSun1+14,""),IF(AND(YEAR(DecSun1+21)=CalendarYear,MONTH(DecSun1+21)=12),DecSun1+21,""))</f>
        <v>45647</v>
      </c>
      <c r="D227" s="14">
        <f>IF(DAY(DecSun1)=1,IF(AND(YEAR(DecSun1+15)=CalendarYear,MONTH(DecSun1+15)=12),DecSun1+15,""),IF(AND(YEAR(DecSun1+22)=CalendarYear,MONTH(DecSun1+22)=12),DecSun1+22,""))</f>
        <v>45648</v>
      </c>
      <c r="E227" s="14">
        <f>IF(DAY(DecSun1)=1,IF(AND(YEAR(DecSun1+16)=CalendarYear,MONTH(DecSun1+16)=12),DecSun1+16,""),IF(AND(YEAR(DecSun1+23)=CalendarYear,MONTH(DecSun1+23)=12),DecSun1+23,""))</f>
        <v>45649</v>
      </c>
      <c r="F227" s="14">
        <f>IF(DAY(DecSun1)=1,IF(AND(YEAR(DecSun1+17)=CalendarYear,MONTH(DecSun1+17)=12),DecSun1+17,""),IF(AND(YEAR(DecSun1+24)=CalendarYear,MONTH(DecSun1+24)=12),DecSun1+24,""))</f>
        <v>45650</v>
      </c>
      <c r="G227" s="14">
        <f>IF(DAY(DecSun1)=1,IF(AND(YEAR(DecSun1+18)=CalendarYear,MONTH(DecSun1+18)=12),DecSun1+18,""),IF(AND(YEAR(DecSun1+25)=CalendarYear,MONTH(DecSun1+25)=12),DecSun1+25,""))</f>
        <v>45651</v>
      </c>
      <c r="H227" s="14">
        <f>IF(DAY(DecSun1)=1,IF(AND(YEAR(DecSun1+19)=CalendarYear,MONTH(DecSun1+19)=12),DecSun1+19,""),IF(AND(YEAR(DecSun1+26)=CalendarYear,MONTH(DecSun1+26)=12),DecSun1+26,""))</f>
        <v>45652</v>
      </c>
      <c r="I227" s="14">
        <f>IF(DAY(DecSun1)=1,IF(AND(YEAR(DecSun1+20)=CalendarYear,MONTH(DecSun1+20)=12),DecSun1+20,""),IF(AND(YEAR(DecSun1+27)=CalendarYear,MONTH(DecSun1+27)=12),DecSun1+27,""))</f>
        <v>45653</v>
      </c>
      <c r="J227" s="14">
        <f>IF(DAY(DecSun1)=1,IF(AND(YEAR(DecSun1+21)=CalendarYear,MONTH(DecSun1+21)=12),DecSun1+21,""),IF(AND(YEAR(DecSun1+28)=CalendarYear,MONTH(DecSun1+28)=12),DecSun1+28,""))</f>
        <v>45654</v>
      </c>
      <c r="K227" s="14">
        <f>IF(DAY(DecSun1)=1,IF(AND(YEAR(DecSun1+22)=CalendarYear,MONTH(DecSun1+22)=12),DecSun1+22,""),IF(AND(YEAR(DecSun1+29)=CalendarYear,MONTH(DecSun1+29)=12),DecSun1+29,""))</f>
        <v>45655</v>
      </c>
      <c r="L227" s="14">
        <f>IF(DAY(DecSun1)=1,IF(AND(YEAR(DecSun1+23)=CalendarYear,MONTH(DecSun1+23)=12),DecSun1+23,""),IF(AND(YEAR(DecSun1+30)=CalendarYear,MONTH(DecSun1+30)=12),DecSun1+30,""))</f>
        <v>45656</v>
      </c>
      <c r="M227" s="14">
        <f>IF(DAY(DecSun1)=1,IF(AND(YEAR(DecSun1+24)=CalendarYear,MONTH(DecSun1+24)=12),DecSun1+24,""),IF(AND(YEAR(DecSun1+31)=CalendarYear,MONTH(DecSun1+31)=12),DecSun1+31,""))</f>
        <v>45657</v>
      </c>
    </row>
    <row r="228" spans="2:13" ht="25" customHeight="1" x14ac:dyDescent="0.4">
      <c r="B228" s="80"/>
      <c r="C228" s="15" t="s">
        <v>7</v>
      </c>
      <c r="D228" s="15" t="s">
        <v>1</v>
      </c>
      <c r="E228" s="15" t="s">
        <v>2</v>
      </c>
      <c r="F228" s="15" t="s">
        <v>3</v>
      </c>
      <c r="G228" s="15" t="s">
        <v>4</v>
      </c>
      <c r="H228" s="15" t="s">
        <v>5</v>
      </c>
      <c r="I228" s="15" t="s">
        <v>6</v>
      </c>
      <c r="J228" s="15" t="s">
        <v>7</v>
      </c>
      <c r="K228" s="15" t="s">
        <v>1</v>
      </c>
      <c r="L228" s="15" t="s">
        <v>2</v>
      </c>
      <c r="M228" s="15" t="s">
        <v>3</v>
      </c>
    </row>
    <row r="229" spans="2:13" ht="25" customHeight="1" x14ac:dyDescent="0.4">
      <c r="B229" s="68" t="s">
        <v>38</v>
      </c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</row>
    <row r="230" spans="2:13" ht="25" customHeight="1" x14ac:dyDescent="0.4">
      <c r="B230" s="69" t="s">
        <v>39</v>
      </c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</row>
    <row r="231" spans="2:13" ht="25" customHeight="1" x14ac:dyDescent="0.4">
      <c r="B231" s="70" t="s">
        <v>40</v>
      </c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</row>
    <row r="232" spans="2:13" ht="25" customHeight="1" x14ac:dyDescent="0.4">
      <c r="B232" s="73"/>
      <c r="C232" s="72"/>
      <c r="D232" s="72"/>
      <c r="E232" s="72"/>
      <c r="F232" s="72"/>
      <c r="G232" s="72"/>
      <c r="H232" s="72"/>
      <c r="I232" s="72"/>
      <c r="J232" s="72"/>
      <c r="K232" s="72"/>
      <c r="L232" s="72"/>
      <c r="M232" s="72"/>
    </row>
    <row r="233" spans="2:13" ht="25" customHeight="1" x14ac:dyDescent="0.4">
      <c r="B233" s="73"/>
      <c r="C233" s="72"/>
      <c r="D233" s="72"/>
      <c r="E233" s="72"/>
      <c r="F233" s="72"/>
      <c r="G233" s="72"/>
      <c r="H233" s="72"/>
      <c r="I233" s="72"/>
      <c r="J233" s="72"/>
      <c r="K233" s="72"/>
      <c r="L233" s="72"/>
      <c r="M233" s="72"/>
    </row>
  </sheetData>
  <mergeCells count="37">
    <mergeCell ref="H2:M2"/>
    <mergeCell ref="B12:B13"/>
    <mergeCell ref="B18:B19"/>
    <mergeCell ref="B31:B32"/>
    <mergeCell ref="B37:B38"/>
    <mergeCell ref="B164:B165"/>
    <mergeCell ref="B170:B171"/>
    <mergeCell ref="B183:B184"/>
    <mergeCell ref="B189:B190"/>
    <mergeCell ref="B6:B7"/>
    <mergeCell ref="B25:B26"/>
    <mergeCell ref="B44:B45"/>
    <mergeCell ref="B63:B64"/>
    <mergeCell ref="B50:B51"/>
    <mergeCell ref="B56:B57"/>
    <mergeCell ref="B69:B70"/>
    <mergeCell ref="B75:B76"/>
    <mergeCell ref="B139:B140"/>
    <mergeCell ref="B158:B159"/>
    <mergeCell ref="B145:B146"/>
    <mergeCell ref="B151:B152"/>
    <mergeCell ref="B221:B222"/>
    <mergeCell ref="B227:B228"/>
    <mergeCell ref="B202:B203"/>
    <mergeCell ref="B208:B209"/>
    <mergeCell ref="B82:B83"/>
    <mergeCell ref="B101:B102"/>
    <mergeCell ref="B120:B121"/>
    <mergeCell ref="B88:B89"/>
    <mergeCell ref="B94:B95"/>
    <mergeCell ref="B107:B108"/>
    <mergeCell ref="B113:B114"/>
    <mergeCell ref="B126:B127"/>
    <mergeCell ref="B132:B133"/>
    <mergeCell ref="B177:B178"/>
    <mergeCell ref="B196:B197"/>
    <mergeCell ref="B215:B216"/>
  </mergeCells>
  <conditionalFormatting sqref="C7:K7 C13:K13 C19:L19">
    <cfRule type="expression" dxfId="245" priority="191">
      <formula>OR(COUNTIF(D8:D10,1)&gt;1,COUNTIF(D8:D10,2)&gt;1,COUNTIF(D8:D10,3)&gt;1)</formula>
    </cfRule>
  </conditionalFormatting>
  <conditionalFormatting sqref="C8:L10 C11:M11 M12:M16 C14:L16 C17:M23 C27:M30 M31:M35 C33:L35 C36:M36 C39:M42 M44:M48 C46:L48 C65:L67 C71:L73 C77:L81 C84:M86 C90:L92 C103:L105 C109:L111 C122:L124 C128:L130 C141:L143 C147:L149 C160:L162 C166:L168 C179:L181 C185:L187 C198:L200 C204:L206 C217:L219 C223:L225">
    <cfRule type="cellIs" dxfId="244" priority="181" stopIfTrue="1" operator="equal">
      <formula>2</formula>
    </cfRule>
    <cfRule type="cellIs" dxfId="243" priority="182" operator="equal">
      <formula>3</formula>
    </cfRule>
  </conditionalFormatting>
  <conditionalFormatting sqref="C26:L26">
    <cfRule type="expression" dxfId="242" priority="219" stopIfTrue="1">
      <formula>NOT(ISNUMBER(C25))</formula>
    </cfRule>
    <cfRule type="expression" dxfId="241" priority="220">
      <formula>OR(COUNTIF(G27:G29,1)&gt;1,COUNTIF(G27:G29,2)&gt;1,COUNTIF(G27:G29,3)&gt;1)</formula>
    </cfRule>
  </conditionalFormatting>
  <conditionalFormatting sqref="C32:L32">
    <cfRule type="expression" dxfId="240" priority="236" stopIfTrue="1">
      <formula>NOT(ISNUMBER(C31))</formula>
    </cfRule>
    <cfRule type="expression" dxfId="239" priority="237">
      <formula>OR(COUNTIF(#REF!,1)&gt;1,COUNTIF(#REF!,2)&gt;1,COUNTIF(#REF!,3)&gt;1)</formula>
    </cfRule>
  </conditionalFormatting>
  <conditionalFormatting sqref="C45:L45">
    <cfRule type="expression" dxfId="238" priority="179" stopIfTrue="1">
      <formula>NOT(ISNUMBER(C44))</formula>
    </cfRule>
    <cfRule type="expression" dxfId="237" priority="183">
      <formula>OR(COUNTIF(C46:C48,1)&gt;1,COUNTIF(C46:C48,2)&gt;1,COUNTIF(C46:C48,3)&gt;1)</formula>
    </cfRule>
  </conditionalFormatting>
  <conditionalFormatting sqref="C50:L50">
    <cfRule type="expression" dxfId="236" priority="159">
      <formula>NOT(ISNUMBER(C50))</formula>
    </cfRule>
  </conditionalFormatting>
  <conditionalFormatting sqref="C51:L51">
    <cfRule type="expression" dxfId="235" priority="154" stopIfTrue="1">
      <formula>NOT(ISNUMBER(C50))</formula>
    </cfRule>
    <cfRule type="expression" dxfId="234" priority="158">
      <formula>OR(COUNTIF(C52:C54,1)&gt;1,COUNTIF(C52:C54,2)&gt;1,COUNTIF(C52:C54,3)&gt;1)</formula>
    </cfRule>
  </conditionalFormatting>
  <conditionalFormatting sqref="C52:L54">
    <cfRule type="cellIs" dxfId="233" priority="155" stopIfTrue="1" operator="equal">
      <formula>1</formula>
    </cfRule>
    <cfRule type="cellIs" dxfId="232" priority="156" stopIfTrue="1" operator="equal">
      <formula>2</formula>
    </cfRule>
    <cfRule type="cellIs" dxfId="231" priority="157" operator="equal">
      <formula>3</formula>
    </cfRule>
  </conditionalFormatting>
  <conditionalFormatting sqref="C77:L81 C8:L10 C11:M11 M12:M16 C14:L16 C17:M23 C27:M30 M31:M35 C33:L35 C36:M36 C39:M42 M44:M48 C46:L48 C65:L67 C71:L73 C84:M86 C90:L92 C103:L105 C109:L111 C122:L124 C128:L130 C141:L143 C147:L149 C160:L162 C166:L168 C179:L181 C185:L187 C198:L200 C204:L206 C217:L219 C223:L225">
    <cfRule type="cellIs" dxfId="230" priority="180" stopIfTrue="1" operator="equal">
      <formula>1</formula>
    </cfRule>
  </conditionalFormatting>
  <conditionalFormatting sqref="C83:L83">
    <cfRule type="expression" dxfId="229" priority="232" stopIfTrue="1">
      <formula>NOT(ISNUMBER(C82))</formula>
    </cfRule>
    <cfRule type="expression" dxfId="228" priority="233">
      <formula>OR(COUNTIF(F84:F86,1)&gt;1,COUNTIF(F84:F86,2)&gt;1,COUNTIF(F84:F86,3)&gt;1)</formula>
    </cfRule>
  </conditionalFormatting>
  <conditionalFormatting sqref="C99:L100">
    <cfRule type="cellIs" dxfId="227" priority="45" stopIfTrue="1" operator="equal">
      <formula>1</formula>
    </cfRule>
    <cfRule type="cellIs" dxfId="226" priority="46" stopIfTrue="1" operator="equal">
      <formula>2</formula>
    </cfRule>
    <cfRule type="cellIs" dxfId="225" priority="47" operator="equal">
      <formula>3</formula>
    </cfRule>
  </conditionalFormatting>
  <conditionalFormatting sqref="C115:L119">
    <cfRule type="cellIs" dxfId="224" priority="32" stopIfTrue="1" operator="equal">
      <formula>1</formula>
    </cfRule>
    <cfRule type="cellIs" dxfId="223" priority="33" stopIfTrue="1" operator="equal">
      <formula>2</formula>
    </cfRule>
    <cfRule type="cellIs" dxfId="222" priority="34" operator="equal">
      <formula>3</formula>
    </cfRule>
  </conditionalFormatting>
  <conditionalFormatting sqref="C137:L138">
    <cfRule type="cellIs" dxfId="221" priority="14" stopIfTrue="1" operator="equal">
      <formula>1</formula>
    </cfRule>
    <cfRule type="cellIs" dxfId="220" priority="15" stopIfTrue="1" operator="equal">
      <formula>2</formula>
    </cfRule>
    <cfRule type="cellIs" dxfId="219" priority="16" operator="equal">
      <formula>3</formula>
    </cfRule>
  </conditionalFormatting>
  <conditionalFormatting sqref="C156:L156">
    <cfRule type="cellIs" dxfId="218" priority="116" stopIfTrue="1" operator="equal">
      <formula>1</formula>
    </cfRule>
    <cfRule type="cellIs" dxfId="217" priority="117" stopIfTrue="1" operator="equal">
      <formula>2</formula>
    </cfRule>
    <cfRule type="cellIs" dxfId="216" priority="118" operator="equal">
      <formula>3</formula>
    </cfRule>
  </conditionalFormatting>
  <conditionalFormatting sqref="C172:L175">
    <cfRule type="cellIs" dxfId="215" priority="103" stopIfTrue="1" operator="equal">
      <formula>1</formula>
    </cfRule>
    <cfRule type="cellIs" dxfId="214" priority="104" stopIfTrue="1" operator="equal">
      <formula>2</formula>
    </cfRule>
    <cfRule type="cellIs" dxfId="213" priority="105" operator="equal">
      <formula>3</formula>
    </cfRule>
  </conditionalFormatting>
  <conditionalFormatting sqref="C194:L194">
    <cfRule type="cellIs" dxfId="212" priority="90" stopIfTrue="1" operator="equal">
      <formula>1</formula>
    </cfRule>
    <cfRule type="cellIs" dxfId="211" priority="91" stopIfTrue="1" operator="equal">
      <formula>2</formula>
    </cfRule>
    <cfRule type="cellIs" dxfId="210" priority="92" operator="equal">
      <formula>3</formula>
    </cfRule>
  </conditionalFormatting>
  <conditionalFormatting sqref="C210:L213">
    <cfRule type="cellIs" dxfId="209" priority="64" stopIfTrue="1" operator="equal">
      <formula>1</formula>
    </cfRule>
    <cfRule type="cellIs" dxfId="208" priority="65" stopIfTrue="1" operator="equal">
      <formula>2</formula>
    </cfRule>
    <cfRule type="cellIs" dxfId="207" priority="66" operator="equal">
      <formula>3</formula>
    </cfRule>
  </conditionalFormatting>
  <conditionalFormatting sqref="C232:L232">
    <cfRule type="cellIs" dxfId="206" priority="77" stopIfTrue="1" operator="equal">
      <formula>1</formula>
    </cfRule>
    <cfRule type="cellIs" dxfId="205" priority="78" stopIfTrue="1" operator="equal">
      <formula>2</formula>
    </cfRule>
    <cfRule type="cellIs" dxfId="204" priority="79" operator="equal">
      <formula>3</formula>
    </cfRule>
  </conditionalFormatting>
  <conditionalFormatting sqref="C18:M18 C6:L6 C12:L12 C25:L25 C31:L31 C44:L44 C63:L63 C69:L69 C82:L82 C88:L88 C94:M94 C101:L101 C107:L107 C120:L120 C126:L126 C132:M132 C139:L139 C145:L145 C151:M151 C158:L158 C164:L164 C177:L177 C183:L183 C189:M189 C196:L196 C202:L202 C215:L215 C221:L221 C227:M227">
    <cfRule type="expression" dxfId="203" priority="184">
      <formula>NOT(ISNUMBER(C6))</formula>
    </cfRule>
  </conditionalFormatting>
  <conditionalFormatting sqref="C19:M19 C7:L7 C13:L13">
    <cfRule type="expression" dxfId="202" priority="190" stopIfTrue="1">
      <formula>NOT(ISNUMBER(C6))</formula>
    </cfRule>
  </conditionalFormatting>
  <conditionalFormatting sqref="C37:M37">
    <cfRule type="expression" dxfId="201" priority="171">
      <formula>NOT(ISNUMBER(C37))</formula>
    </cfRule>
  </conditionalFormatting>
  <conditionalFormatting sqref="C38:M38 C64:L64 C70:L70 C76:M76 C89:L89 C95:M95 C102:L102 C108:L108 C114:M114 C121:L121 C127:L127 C133:M133 C140:L140 C146:L146 C152:M152 C159:L159 C165:L165 C171:M171 C178:L178 C184:L184 C190:M190 C197:L197 C203:L203 C209:M209 C216:L216 C222:L222 C228:M228">
    <cfRule type="expression" dxfId="200" priority="169" stopIfTrue="1">
      <formula>NOT(ISNUMBER(C37))</formula>
    </cfRule>
    <cfRule type="expression" dxfId="199" priority="170">
      <formula>OR(COUNTIF(C39:C41,1)&gt;1,COUNTIF(C39:C41,2)&gt;1,COUNTIF(C39:C41,3)&gt;1)</formula>
    </cfRule>
  </conditionalFormatting>
  <conditionalFormatting sqref="C56:M56">
    <cfRule type="expression" dxfId="198" priority="153">
      <formula>NOT(ISNUMBER(C56))</formula>
    </cfRule>
  </conditionalFormatting>
  <conditionalFormatting sqref="C57:M57">
    <cfRule type="expression" dxfId="197" priority="148" stopIfTrue="1">
      <formula>NOT(ISNUMBER(C56))</formula>
    </cfRule>
    <cfRule type="expression" dxfId="196" priority="152">
      <formula>OR(COUNTIF(C58:C60,1)&gt;1,COUNTIF(C58:C60,2)&gt;1,COUNTIF(C58:C60,3)&gt;1)</formula>
    </cfRule>
  </conditionalFormatting>
  <conditionalFormatting sqref="C58:M61">
    <cfRule type="cellIs" dxfId="195" priority="149" stopIfTrue="1" operator="equal">
      <formula>1</formula>
    </cfRule>
    <cfRule type="cellIs" dxfId="194" priority="150" stopIfTrue="1" operator="equal">
      <formula>2</formula>
    </cfRule>
    <cfRule type="cellIs" dxfId="193" priority="151" operator="equal">
      <formula>3</formula>
    </cfRule>
  </conditionalFormatting>
  <conditionalFormatting sqref="C75:M75">
    <cfRule type="expression" dxfId="192" priority="138">
      <formula>NOT(ISNUMBER(C75))</formula>
    </cfRule>
  </conditionalFormatting>
  <conditionalFormatting sqref="C77:M81">
    <cfRule type="cellIs" dxfId="191" priority="134" stopIfTrue="1" operator="equal">
      <formula>1</formula>
    </cfRule>
    <cfRule type="cellIs" dxfId="190" priority="135" stopIfTrue="1" operator="equal">
      <formula>2</formula>
    </cfRule>
    <cfRule type="cellIs" dxfId="189" priority="136" operator="equal">
      <formula>3</formula>
    </cfRule>
  </conditionalFormatting>
  <conditionalFormatting sqref="C96:M100">
    <cfRule type="cellIs" dxfId="188" priority="36" stopIfTrue="1" operator="equal">
      <formula>1</formula>
    </cfRule>
    <cfRule type="cellIs" dxfId="187" priority="37" stopIfTrue="1" operator="equal">
      <formula>2</formula>
    </cfRule>
    <cfRule type="cellIs" dxfId="186" priority="38" operator="equal">
      <formula>3</formula>
    </cfRule>
  </conditionalFormatting>
  <conditionalFormatting sqref="C113:M113">
    <cfRule type="expression" dxfId="185" priority="26">
      <formula>NOT(ISNUMBER(C113))</formula>
    </cfRule>
  </conditionalFormatting>
  <conditionalFormatting sqref="C115:M119">
    <cfRule type="cellIs" dxfId="184" priority="23" stopIfTrue="1" operator="equal">
      <formula>1</formula>
    </cfRule>
    <cfRule type="cellIs" dxfId="183" priority="24" stopIfTrue="1" operator="equal">
      <formula>2</formula>
    </cfRule>
    <cfRule type="cellIs" dxfId="182" priority="25" operator="equal">
      <formula>3</formula>
    </cfRule>
  </conditionalFormatting>
  <conditionalFormatting sqref="C134:M138">
    <cfRule type="cellIs" dxfId="181" priority="7" stopIfTrue="1" operator="equal">
      <formula>1</formula>
    </cfRule>
    <cfRule type="cellIs" dxfId="180" priority="8" stopIfTrue="1" operator="equal">
      <formula>2</formula>
    </cfRule>
    <cfRule type="cellIs" dxfId="179" priority="9" operator="equal">
      <formula>3</formula>
    </cfRule>
  </conditionalFormatting>
  <conditionalFormatting sqref="C153:M157">
    <cfRule type="cellIs" dxfId="178" priority="107" stopIfTrue="1" operator="equal">
      <formula>1</formula>
    </cfRule>
    <cfRule type="cellIs" dxfId="177" priority="108" stopIfTrue="1" operator="equal">
      <formula>2</formula>
    </cfRule>
    <cfRule type="cellIs" dxfId="176" priority="109" operator="equal">
      <formula>3</formula>
    </cfRule>
  </conditionalFormatting>
  <conditionalFormatting sqref="C170:M170">
    <cfRule type="expression" dxfId="175" priority="97">
      <formula>NOT(ISNUMBER(C170))</formula>
    </cfRule>
  </conditionalFormatting>
  <conditionalFormatting sqref="C172:M176">
    <cfRule type="cellIs" dxfId="174" priority="94" stopIfTrue="1" operator="equal">
      <formula>1</formula>
    </cfRule>
    <cfRule type="cellIs" dxfId="173" priority="95" stopIfTrue="1" operator="equal">
      <formula>2</formula>
    </cfRule>
    <cfRule type="cellIs" dxfId="172" priority="96" operator="equal">
      <formula>3</formula>
    </cfRule>
  </conditionalFormatting>
  <conditionalFormatting sqref="C191:M195">
    <cfRule type="cellIs" dxfId="171" priority="81" stopIfTrue="1" operator="equal">
      <formula>1</formula>
    </cfRule>
    <cfRule type="cellIs" dxfId="170" priority="82" stopIfTrue="1" operator="equal">
      <formula>2</formula>
    </cfRule>
    <cfRule type="cellIs" dxfId="169" priority="83" operator="equal">
      <formula>3</formula>
    </cfRule>
  </conditionalFormatting>
  <conditionalFormatting sqref="C208:M208">
    <cfRule type="expression" dxfId="168" priority="58">
      <formula>NOT(ISNUMBER(C208))</formula>
    </cfRule>
  </conditionalFormatting>
  <conditionalFormatting sqref="C210:M214">
    <cfRule type="cellIs" dxfId="167" priority="55" stopIfTrue="1" operator="equal">
      <formula>1</formula>
    </cfRule>
    <cfRule type="cellIs" dxfId="166" priority="56" stopIfTrue="1" operator="equal">
      <formula>2</formula>
    </cfRule>
    <cfRule type="cellIs" dxfId="165" priority="57" operator="equal">
      <formula>3</formula>
    </cfRule>
  </conditionalFormatting>
  <conditionalFormatting sqref="C229:M233">
    <cfRule type="cellIs" dxfId="164" priority="68" stopIfTrue="1" operator="equal">
      <formula>1</formula>
    </cfRule>
    <cfRule type="cellIs" dxfId="163" priority="69" stopIfTrue="1" operator="equal">
      <formula>2</formula>
    </cfRule>
    <cfRule type="cellIs" dxfId="162" priority="70" operator="equal">
      <formula>3</formula>
    </cfRule>
  </conditionalFormatting>
  <conditionalFormatting sqref="L7 L13">
    <cfRule type="expression" dxfId="161" priority="205">
      <formula>OR(COUNTIF(C14:C16,1)&gt;1,COUNTIF(C14:C16,2)&gt;1,COUNTIF(C14:C16,3)&gt;1)</formula>
    </cfRule>
  </conditionalFormatting>
  <conditionalFormatting sqref="M19">
    <cfRule type="expression" dxfId="160" priority="238">
      <formula>OR(COUNTIF(#REF!,1)&gt;1,COUNTIF(#REF!,2)&gt;1,COUNTIF(#REF!,3)&gt;1)</formula>
    </cfRule>
  </conditionalFormatting>
  <conditionalFormatting sqref="M50:M54 C55:M55">
    <cfRule type="cellIs" dxfId="159" priority="163" stopIfTrue="1" operator="equal">
      <formula>1</formula>
    </cfRule>
    <cfRule type="cellIs" dxfId="158" priority="164" stopIfTrue="1" operator="equal">
      <formula>2</formula>
    </cfRule>
    <cfRule type="cellIs" dxfId="157" priority="165" operator="equal">
      <formula>3</formula>
    </cfRule>
  </conditionalFormatting>
  <conditionalFormatting sqref="M69:M73 C74:M74">
    <cfRule type="cellIs" dxfId="156" priority="145" stopIfTrue="1" operator="equal">
      <formula>1</formula>
    </cfRule>
    <cfRule type="cellIs" dxfId="155" priority="146" stopIfTrue="1" operator="equal">
      <formula>2</formula>
    </cfRule>
    <cfRule type="cellIs" dxfId="154" priority="147" operator="equal">
      <formula>3</formula>
    </cfRule>
  </conditionalFormatting>
  <conditionalFormatting sqref="M88:M92 C93:M93">
    <cfRule type="cellIs" dxfId="153" priority="40" stopIfTrue="1" operator="equal">
      <formula>1</formula>
    </cfRule>
    <cfRule type="cellIs" dxfId="152" priority="41" stopIfTrue="1" operator="equal">
      <formula>2</formula>
    </cfRule>
    <cfRule type="cellIs" dxfId="151" priority="42" operator="equal">
      <formula>3</formula>
    </cfRule>
  </conditionalFormatting>
  <conditionalFormatting sqref="M107:M111 C112:M112">
    <cfRule type="cellIs" dxfId="150" priority="27" stopIfTrue="1" operator="equal">
      <formula>1</formula>
    </cfRule>
    <cfRule type="cellIs" dxfId="149" priority="28" stopIfTrue="1" operator="equal">
      <formula>2</formula>
    </cfRule>
    <cfRule type="cellIs" dxfId="148" priority="29" operator="equal">
      <formula>3</formula>
    </cfRule>
  </conditionalFormatting>
  <conditionalFormatting sqref="M126:M130 C131:M131">
    <cfRule type="cellIs" dxfId="147" priority="11" stopIfTrue="1" operator="equal">
      <formula>1</formula>
    </cfRule>
    <cfRule type="cellIs" dxfId="146" priority="12" stopIfTrue="1" operator="equal">
      <formula>2</formula>
    </cfRule>
    <cfRule type="cellIs" dxfId="145" priority="13" operator="equal">
      <formula>3</formula>
    </cfRule>
  </conditionalFormatting>
  <conditionalFormatting sqref="M145:M149 C150:M150">
    <cfRule type="cellIs" dxfId="144" priority="111" stopIfTrue="1" operator="equal">
      <formula>1</formula>
    </cfRule>
    <cfRule type="cellIs" dxfId="143" priority="112" stopIfTrue="1" operator="equal">
      <formula>2</formula>
    </cfRule>
    <cfRule type="cellIs" dxfId="142" priority="113" operator="equal">
      <formula>3</formula>
    </cfRule>
  </conditionalFormatting>
  <conditionalFormatting sqref="M164:M168 C169:M169">
    <cfRule type="cellIs" dxfId="141" priority="98" stopIfTrue="1" operator="equal">
      <formula>1</formula>
    </cfRule>
    <cfRule type="cellIs" dxfId="140" priority="99" stopIfTrue="1" operator="equal">
      <formula>2</formula>
    </cfRule>
    <cfRule type="cellIs" dxfId="139" priority="100" operator="equal">
      <formula>3</formula>
    </cfRule>
  </conditionalFormatting>
  <conditionalFormatting sqref="M183:M187 C188:M188">
    <cfRule type="cellIs" dxfId="138" priority="85" stopIfTrue="1" operator="equal">
      <formula>1</formula>
    </cfRule>
    <cfRule type="cellIs" dxfId="137" priority="86" stopIfTrue="1" operator="equal">
      <formula>2</formula>
    </cfRule>
    <cfRule type="cellIs" dxfId="136" priority="87" operator="equal">
      <formula>3</formula>
    </cfRule>
  </conditionalFormatting>
  <conditionalFormatting sqref="M202:M206 C207:M207">
    <cfRule type="cellIs" dxfId="135" priority="59" stopIfTrue="1" operator="equal">
      <formula>1</formula>
    </cfRule>
    <cfRule type="cellIs" dxfId="134" priority="60" stopIfTrue="1" operator="equal">
      <formula>2</formula>
    </cfRule>
    <cfRule type="cellIs" dxfId="133" priority="61" operator="equal">
      <formula>3</formula>
    </cfRule>
  </conditionalFormatting>
  <conditionalFormatting sqref="M221:M225 C226:M226">
    <cfRule type="cellIs" dxfId="132" priority="72" stopIfTrue="1" operator="equal">
      <formula>1</formula>
    </cfRule>
    <cfRule type="cellIs" dxfId="131" priority="73" stopIfTrue="1" operator="equal">
      <formula>2</formula>
    </cfRule>
    <cfRule type="cellIs" dxfId="130" priority="74" operator="equal">
      <formula>3</formula>
    </cfRule>
  </conditionalFormatting>
  <dataValidations count="3">
    <dataValidation allowBlank="1" showInputMessage="1" showErrorMessage="1" promptTitle="Shift Work Calendar" sqref="A2" xr:uid="{00000000-0002-0000-0000-000000000000}"/>
    <dataValidation allowBlank="1" showInputMessage="1" showErrorMessage="1" prompt="Type the year in cell AJ2 to change the calendar year._x000a__x000a_Calendar automatically shows daily shift schedule for up to 3 jobs. Setup the job/shift details and pattern from the Jobs and Shifts tab._x000a__x000a_Days highlighted red indicate schedule conflicts." sqref="A1" xr:uid="{95067F80-731D-448B-AC12-B75E4D82DB10}"/>
    <dataValidation allowBlank="1" showInputMessage="1" showErrorMessage="1" prompt="Type the year in this cell." sqref="H2:M2" xr:uid="{D62D72C5-86F6-45D4-B90E-F7092325B2C2}"/>
  </dataValidations>
  <printOptions horizontalCentered="1" verticalCentered="1"/>
  <pageMargins left="0" right="0" top="0.27559055118110237" bottom="0.19685039370078741" header="0.31496062992125984" footer="4.6062992125984259"/>
  <pageSetup scale="70" pageOrder="overThenDown" orientation="portrait" horizontalDpi="4294967293" r:id="rId1"/>
  <rowBreaks count="5" manualBreakCount="5">
    <brk id="43" min="1" max="12" man="1"/>
    <brk id="81" min="1" max="12" man="1"/>
    <brk id="119" min="1" max="12" man="1"/>
    <brk id="157" min="1" max="12" man="1"/>
    <brk id="195" min="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A3F8D-259B-4379-BBEE-0228C27690E3}">
  <dimension ref="A1:AN233"/>
  <sheetViews>
    <sheetView showGridLines="0" tabSelected="1" view="pageBreakPreview" topLeftCell="A202" zoomScale="62" zoomScaleNormal="120" zoomScaleSheetLayoutView="62" workbookViewId="0">
      <selection activeCell="N215" sqref="N215"/>
    </sheetView>
  </sheetViews>
  <sheetFormatPr baseColWidth="10" defaultColWidth="8.921875" defaultRowHeight="18.899999999999999" customHeight="1" x14ac:dyDescent="0.4"/>
  <cols>
    <col min="1" max="1" width="3.69140625" style="3" customWidth="1"/>
    <col min="2" max="2" width="19.15234375" style="66" customWidth="1"/>
    <col min="3" max="13" width="9.61328125" style="3" customWidth="1"/>
    <col min="14" max="36" width="8.921875" style="3" customWidth="1"/>
    <col min="37" max="16384" width="8.921875" style="3"/>
  </cols>
  <sheetData>
    <row r="1" spans="2:13" ht="5" customHeight="1" x14ac:dyDescent="0.4"/>
    <row r="2" spans="2:13" s="59" customFormat="1" ht="60" customHeight="1" x14ac:dyDescent="1.1499999999999999">
      <c r="B2" s="62" t="s">
        <v>41</v>
      </c>
      <c r="C2" s="63"/>
      <c r="D2" s="63"/>
      <c r="E2" s="63"/>
      <c r="F2" s="63"/>
      <c r="G2" s="63"/>
      <c r="H2" s="84">
        <v>2024</v>
      </c>
      <c r="I2" s="84"/>
      <c r="J2" s="84"/>
      <c r="K2" s="84"/>
      <c r="L2" s="84"/>
      <c r="M2" s="84"/>
    </row>
    <row r="3" spans="2:13" customFormat="1" ht="20" customHeight="1" x14ac:dyDescent="0.4">
      <c r="B3" s="67"/>
    </row>
    <row r="4" spans="2:13" customFormat="1" ht="18.899999999999999" customHeight="1" x14ac:dyDescent="0.4">
      <c r="B4" s="67"/>
    </row>
    <row r="5" spans="2:13" customFormat="1" ht="20" customHeight="1" x14ac:dyDescent="0.4">
      <c r="B5" s="67"/>
    </row>
    <row r="6" spans="2:13" s="5" customFormat="1" ht="25" customHeight="1" x14ac:dyDescent="0.4">
      <c r="B6" s="81">
        <f>DATE(CalendarYear,1,1)</f>
        <v>45292</v>
      </c>
      <c r="C6" s="57">
        <f>IF(DAY(JanSun1)=1,"",IF(AND(YEAR(JanSun1+2)=CalendarYear,MONTH(JanSun1+2)=1),JanSun1+2,""))</f>
        <v>45292</v>
      </c>
      <c r="D6" s="57">
        <f>IF(DAY(JanSun1)=1,"",IF(AND(YEAR(JanSun1+3)=CalendarYear,MONTH(JanSun1+3)=1),JanSun1+3,""))</f>
        <v>45293</v>
      </c>
      <c r="E6" s="57">
        <f>IF(DAY(JanSun1)=1,"",IF(AND(YEAR(JanSun1+4)=CalendarYear,MONTH(JanSun1+4)=1),JanSun1+4,""))</f>
        <v>45294</v>
      </c>
      <c r="F6" s="57">
        <f>IF(DAY(JanSun1)=1,"",IF(AND(YEAR(JanSun1+5)=CalendarYear,MONTH(JanSun1+5)=1),JanSun1+5,""))</f>
        <v>45295</v>
      </c>
      <c r="G6" s="57">
        <f>IF(DAY(JanSun1)=1,"",IF(AND(YEAR(JanSun1+6)=CalendarYear,MONTH(JanSun1+6)=1),JanSun1+6,""))</f>
        <v>45296</v>
      </c>
      <c r="H6" s="57">
        <f>IF(DAY(JanSun1)=1,IF(AND(YEAR(JanSun1)=CalendarYear,MONTH(JanSun1)=1),JanSun1,""),IF(AND(YEAR(JanSun1+7)=CalendarYear,MONTH(JanSun1+7)=1),JanSun1+7,""))</f>
        <v>45297</v>
      </c>
      <c r="I6" s="57">
        <f>IF(DAY(JanSun1)=1,IF(AND(YEAR(JanSun1+1)=CalendarYear,MONTH(JanSun1+1)=1),JanSun1+1,""),IF(AND(YEAR(JanSun1+8)=CalendarYear,MONTH(JanSun1+8)=1),JanSun1+8,""))</f>
        <v>45298</v>
      </c>
      <c r="J6" s="57">
        <f>IF(DAY(JanSun1)=1,IF(AND(YEAR(JanSun1+2)=CalendarYear,MONTH(JanSun1+2)=1),JanSun1+2,""),IF(AND(YEAR(JanSun1+9)=CalendarYear,MONTH(JanSun1+9)=1),JanSun1+9,""))</f>
        <v>45299</v>
      </c>
      <c r="K6" s="57">
        <f>IF(DAY(JanSun1)=1,IF(AND(YEAR(JanSun1+3)=CalendarYear,MONTH(JanSun1+3)=1),JanSun1+3,""),IF(AND(YEAR(JanSun1+10)=CalendarYear,MONTH(JanSun1+10)=1),JanSun1+10,""))</f>
        <v>45300</v>
      </c>
      <c r="L6" s="57">
        <f>IF(DAY(JanSun1)=1,IF(AND(YEAR(JanSun1+4)=CalendarYear,MONTH(JanSun1+4)=1),JanSun1+4,""),IF(AND(YEAR(JanSun1+11)=CalendarYear,MONTH(JanSun1+11)=1),JanSun1+11,""))</f>
        <v>45301</v>
      </c>
      <c r="M6" s="57">
        <f>IF(DAY(JanSun1)=1,IF(AND(YEAR(JanSun1+5)=CalendarYear,MONTH(JanSun1+5)=1),JanSun1+5,""),IF(AND(YEAR(JanSun1+12)=CalendarYear,MONTH(JanSun1+12)=1),JanSun1+12,""))</f>
        <v>45302</v>
      </c>
    </row>
    <row r="7" spans="2:13" s="5" customFormat="1" ht="25" customHeight="1" x14ac:dyDescent="0.4">
      <c r="B7" s="83"/>
      <c r="C7" s="58" t="s">
        <v>2</v>
      </c>
      <c r="D7" s="58" t="s">
        <v>3</v>
      </c>
      <c r="E7" s="58" t="s">
        <v>4</v>
      </c>
      <c r="F7" s="58" t="s">
        <v>5</v>
      </c>
      <c r="G7" s="58" t="s">
        <v>6</v>
      </c>
      <c r="H7" s="58" t="s">
        <v>7</v>
      </c>
      <c r="I7" s="58" t="s">
        <v>1</v>
      </c>
      <c r="J7" s="58" t="s">
        <v>2</v>
      </c>
      <c r="K7" s="58" t="s">
        <v>3</v>
      </c>
      <c r="L7" s="58" t="s">
        <v>4</v>
      </c>
      <c r="M7" s="58" t="s">
        <v>5</v>
      </c>
    </row>
    <row r="8" spans="2:13" ht="25" customHeight="1" x14ac:dyDescent="0.4">
      <c r="B8" s="68" t="s">
        <v>38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</row>
    <row r="9" spans="2:13" ht="25" customHeight="1" x14ac:dyDescent="0.4">
      <c r="B9" s="69" t="s">
        <v>39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2:13" ht="25" customHeight="1" x14ac:dyDescent="0.4">
      <c r="B10" s="70" t="s">
        <v>40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2:13" ht="25" customHeight="1" x14ac:dyDescent="0.4">
      <c r="B11" s="73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</row>
    <row r="12" spans="2:13" ht="25" customHeight="1" x14ac:dyDescent="0.4">
      <c r="B12" s="79">
        <f>DATE(CalendarYear,1,1)</f>
        <v>45292</v>
      </c>
      <c r="C12" s="57">
        <f>IF(DAY(JanSun1)=1,IF(AND(YEAR(JanSun1+5)=CalendarYear,MONTH(JanSun1+5)=1),JanSun1+5,""),IF(AND(YEAR(JanSun1+12)=CalendarYear,MONTH(JanSun1+12)=1),JanSun1+12,""))</f>
        <v>45302</v>
      </c>
      <c r="D12" s="57">
        <f>IF(DAY(JanSun1)=1,IF(AND(YEAR(JanSun1+6)=CalendarYear,MONTH(JanSun1+6)=1),JanSun1+6,""),IF(AND(YEAR(JanSun1+13)=CalendarYear,MONTH(JanSun1+13)=1),JanSun1+13,""))</f>
        <v>45303</v>
      </c>
      <c r="E12" s="57">
        <f>IF(DAY(JanSun1)=1,IF(AND(YEAR(JanSun1+7)=CalendarYear,MONTH(JanSun1+7)=1),JanSun1+7,""),IF(AND(YEAR(JanSun1+14)=CalendarYear,MONTH(JanSun1+14)=1),JanSun1+14,""))</f>
        <v>45304</v>
      </c>
      <c r="F12" s="57">
        <f>IF(DAY(JanSun1)=1,IF(AND(YEAR(JanSun1+8)=CalendarYear,MONTH(JanSun1+8)=1),JanSun1+8,""),IF(AND(YEAR(JanSun1+15)=CalendarYear,MONTH(JanSun1+15)=1),JanSun1+15,""))</f>
        <v>45305</v>
      </c>
      <c r="G12" s="57">
        <f>IF(DAY(JanSun1)=1,IF(AND(YEAR(JanSun1+9)=CalendarYear,MONTH(JanSun1+9)=1),JanSun1+9,""),IF(AND(YEAR(JanSun1+16)=CalendarYear,MONTH(JanSun1+16)=1),JanSun1+16,""))</f>
        <v>45306</v>
      </c>
      <c r="H12" s="57">
        <f>IF(DAY(JanSun1)=1,IF(AND(YEAR(JanSun1+10)=CalendarYear,MONTH(JanSun1+10)=1),JanSun1+10,""),IF(AND(YEAR(JanSun1+17)=CalendarYear,MONTH(JanSun1+17)=1),JanSun1+17,""))</f>
        <v>45307</v>
      </c>
      <c r="I12" s="57">
        <f>IF(DAY(JanSun1)=1,IF(AND(YEAR(JanSun1+11)=CalendarYear,MONTH(JanSun1+11)=1),JanSun1+11,""),IF(AND(YEAR(JanSun1+18)=CalendarYear,MONTH(JanSun1+18)=1),JanSun1+18,""))</f>
        <v>45308</v>
      </c>
      <c r="J12" s="57">
        <f>IF(DAY(JanSun1)=1,IF(AND(YEAR(JanSun1+12)=CalendarYear,MONTH(JanSun1+12)=1),JanSun1+12,""),IF(AND(YEAR(JanSun1+19)=CalendarYear,MONTH(JanSun1+19)=1),JanSun1+19,""))</f>
        <v>45309</v>
      </c>
      <c r="K12" s="57">
        <f>IF(DAY(JanSun1)=1,IF(AND(YEAR(JanSun1+13)=CalendarYear,MONTH(JanSun1+13)=1),JanSun1+13,""),IF(AND(YEAR(JanSun1+20)=CalendarYear,MONTH(JanSun1+20)=1),JanSun1+20,""))</f>
        <v>45310</v>
      </c>
      <c r="L12" s="57">
        <f>IF(DAY(JanSun1)=1,IF(AND(YEAR(JanSun1+14)=CalendarYear,MONTH(JanSun1+14)=1),JanSun1+14,""),IF(AND(YEAR(JanSun1+21)=CalendarYear,MONTH(JanSun1+21)=1),JanSun1+21,""))</f>
        <v>45311</v>
      </c>
      <c r="M12" s="72"/>
    </row>
    <row r="13" spans="2:13" ht="25" customHeight="1" x14ac:dyDescent="0.4">
      <c r="B13" s="85"/>
      <c r="C13" s="58" t="s">
        <v>5</v>
      </c>
      <c r="D13" s="58" t="s">
        <v>6</v>
      </c>
      <c r="E13" s="58" t="s">
        <v>7</v>
      </c>
      <c r="F13" s="58" t="s">
        <v>1</v>
      </c>
      <c r="G13" s="58" t="s">
        <v>2</v>
      </c>
      <c r="H13" s="58" t="s">
        <v>3</v>
      </c>
      <c r="I13" s="58" t="s">
        <v>4</v>
      </c>
      <c r="J13" s="58" t="s">
        <v>5</v>
      </c>
      <c r="K13" s="58" t="s">
        <v>6</v>
      </c>
      <c r="L13" s="58" t="s">
        <v>7</v>
      </c>
      <c r="M13" s="72"/>
    </row>
    <row r="14" spans="2:13" ht="25" customHeight="1" x14ac:dyDescent="0.4">
      <c r="B14" s="68" t="s">
        <v>38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72"/>
    </row>
    <row r="15" spans="2:13" ht="25" customHeight="1" x14ac:dyDescent="0.4">
      <c r="B15" s="69" t="s">
        <v>39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72"/>
    </row>
    <row r="16" spans="2:13" ht="25" customHeight="1" x14ac:dyDescent="0.4">
      <c r="B16" s="70" t="s">
        <v>40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72"/>
    </row>
    <row r="17" spans="2:13" ht="25" customHeight="1" x14ac:dyDescent="0.4">
      <c r="B17" s="73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</row>
    <row r="18" spans="2:13" ht="25" customHeight="1" x14ac:dyDescent="0.4">
      <c r="B18" s="79">
        <f>DATE(CalendarYear,1,1)</f>
        <v>45292</v>
      </c>
      <c r="C18" s="57">
        <f>IF(DAY(JanSun1)=1,IF(AND(YEAR(JanSun1+15)=CalendarYear,MONTH(JanSun1+15)=1),JanSun1+15,""),IF(AND(YEAR(JanSun1+22)=CalendarYear,MONTH(JanSun1+22)=1),JanSun1+22,""))</f>
        <v>45312</v>
      </c>
      <c r="D18" s="57">
        <f>IF(DAY(JanSun1)=1,IF(AND(YEAR(JanSun1+16)=CalendarYear,MONTH(JanSun1+16)=1),JanSun1+16,""),IF(AND(YEAR(JanSun1+23)=CalendarYear,MONTH(JanSun1+23)=1),JanSun1+23,""))</f>
        <v>45313</v>
      </c>
      <c r="E18" s="57">
        <f>IF(DAY(JanSun1)=1,IF(AND(YEAR(JanSun1+17)=CalendarYear,MONTH(JanSun1+17)=1),JanSun1+17,""),IF(AND(YEAR(JanSun1+24)=CalendarYear,MONTH(JanSun1+24)=1),JanSun1+24,""))</f>
        <v>45314</v>
      </c>
      <c r="F18" s="57">
        <f>IF(DAY(JanSun1)=1,IF(AND(YEAR(JanSun1+18)=CalendarYear,MONTH(JanSun1+18)=1),JanSun1+18,""),IF(AND(YEAR(JanSun1+25)=CalendarYear,MONTH(JanSun1+25)=1),JanSun1+25,""))</f>
        <v>45315</v>
      </c>
      <c r="G18" s="57">
        <f>IF(DAY(JanSun1)=1,IF(AND(YEAR(JanSun1+19)=CalendarYear,MONTH(JanSun1+19)=1),JanSun1+19,""),IF(AND(YEAR(JanSun1+26)=CalendarYear,MONTH(JanSun1+26)=1),JanSun1+26,""))</f>
        <v>45316</v>
      </c>
      <c r="H18" s="57">
        <f>IF(DAY(JanSun1)=1,IF(AND(YEAR(JanSun1+20)=CalendarYear,MONTH(JanSun1+20)=1),JanSun1+20,""),IF(AND(YEAR(JanSun1+27)=CalendarYear,MONTH(JanSun1+27)=1),JanSun1+27,""))</f>
        <v>45317</v>
      </c>
      <c r="I18" s="57">
        <f>IF(DAY(JanSun1)=1,IF(AND(YEAR(JanSun1+21)=CalendarYear,MONTH(JanSun1+21)=1),JanSun1+21,""),IF(AND(YEAR(JanSun1+28)=CalendarYear,MONTH(JanSun1+28)=1),JanSun1+28,""))</f>
        <v>45318</v>
      </c>
      <c r="J18" s="57">
        <f>IF(DAY(JanSun1)=1,IF(AND(YEAR(JanSun1+22)=CalendarYear,MONTH(JanSun1+22)=1),JanSun1+22,""),IF(AND(YEAR(JanSun1+29)=CalendarYear,MONTH(JanSun1+29)=1),JanSun1+29,""))</f>
        <v>45319</v>
      </c>
      <c r="K18" s="57">
        <f>IF(DAY(JanSun1)=1,IF(AND(YEAR(JanSun1+23)=CalendarYear,MONTH(JanSun1+23)=1),JanSun1+23,""),IF(AND(YEAR(JanSun1+30)=CalendarYear,MONTH(JanSun1+30)=1),JanSun1+30,""))</f>
        <v>45320</v>
      </c>
      <c r="L18" s="57">
        <f>IF(DAY(JanSun1)=1,IF(AND(YEAR(JanSun1+24)=CalendarYear,MONTH(JanSun1+24)=1),JanSun1+24,""),IF(AND(YEAR(JanSun1+31)=CalendarYear,MONTH(JanSun1+31)=1),JanSun1+31,""))</f>
        <v>45321</v>
      </c>
      <c r="M18" s="7">
        <f>IF(DAY(JanSun1)=1,IF(AND(YEAR(JanSun1+25)=CalendarYear,MONTH(JanSun1+25)=1),JanSun1+25,""),IF(AND(YEAR(JanSun1+32)=CalendarYear,MONTH(JanSun1+32)=1),JanSun1+32,""))</f>
        <v>45322</v>
      </c>
    </row>
    <row r="19" spans="2:13" ht="25" customHeight="1" x14ac:dyDescent="0.4">
      <c r="B19" s="85"/>
      <c r="C19" s="58" t="s">
        <v>1</v>
      </c>
      <c r="D19" s="58" t="s">
        <v>2</v>
      </c>
      <c r="E19" s="58" t="s">
        <v>3</v>
      </c>
      <c r="F19" s="58" t="s">
        <v>4</v>
      </c>
      <c r="G19" s="58" t="s">
        <v>5</v>
      </c>
      <c r="H19" s="58" t="s">
        <v>6</v>
      </c>
      <c r="I19" s="58" t="s">
        <v>7</v>
      </c>
      <c r="J19" s="58" t="s">
        <v>1</v>
      </c>
      <c r="K19" s="58" t="s">
        <v>2</v>
      </c>
      <c r="L19" s="58" t="s">
        <v>3</v>
      </c>
      <c r="M19" s="56" t="s">
        <v>4</v>
      </c>
    </row>
    <row r="20" spans="2:13" ht="25" customHeight="1" x14ac:dyDescent="0.4">
      <c r="B20" s="68" t="s">
        <v>38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</row>
    <row r="21" spans="2:13" ht="25" customHeight="1" x14ac:dyDescent="0.4">
      <c r="B21" s="69" t="s">
        <v>39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2:13" ht="25" customHeight="1" x14ac:dyDescent="0.4">
      <c r="B22" s="70" t="s">
        <v>40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r="23" spans="2:13" ht="25" customHeight="1" x14ac:dyDescent="0.4">
      <c r="B23" s="73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</row>
    <row r="24" spans="2:13" ht="25" customHeight="1" x14ac:dyDescent="0.4">
      <c r="B24" s="71"/>
    </row>
    <row r="25" spans="2:13" s="4" customFormat="1" ht="25" customHeight="1" x14ac:dyDescent="0.4">
      <c r="B25" s="81">
        <f>DATE(CalendarYear,2,1)</f>
        <v>45323</v>
      </c>
      <c r="C25" s="14">
        <f>IF(DAY(FebSun1)=1,"",IF(AND(YEAR(FebSun1+5)=CalendarYear,MONTH(FebSun1+5)=2),FebSun1+5,""))</f>
        <v>45323</v>
      </c>
      <c r="D25" s="14">
        <f>IF(DAY(FebSun1)=1,"",IF(AND(YEAR(FebSun1+6)=CalendarYear,MONTH(FebSun1+6)=2),FebSun1+6,""))</f>
        <v>45324</v>
      </c>
      <c r="E25" s="14">
        <f>IF(DAY(FebSun1)=1,IF(AND(YEAR(FebSun1)=CalendarYear,MONTH(FebSun1)=2),FebSun1,""),IF(AND(YEAR(FebSun1+7)=CalendarYear,MONTH(FebSun1+7)=2),FebSun1+7,""))</f>
        <v>45325</v>
      </c>
      <c r="F25" s="14">
        <f>IF(DAY(FebSun1)=1,IF(AND(YEAR(FebSun1+1)=CalendarYear,MONTH(FebSun1+1)=2),FebSun1+1,""),IF(AND(YEAR(FebSun1+8)=CalendarYear,MONTH(FebSun1+8)=2),FebSun1+8,""))</f>
        <v>45326</v>
      </c>
      <c r="G25" s="14">
        <f>IF(DAY(FebSun1)=1,IF(AND(YEAR(FebSun1+2)=CalendarYear,MONTH(FebSun1+2)=2),FebSun1+2,""),IF(AND(YEAR(FebSun1+9)=CalendarYear,MONTH(FebSun1+9)=2),FebSun1+9,""))</f>
        <v>45327</v>
      </c>
      <c r="H25" s="14">
        <f>IF(DAY(FebSun1)=1,IF(AND(YEAR(FebSun1+3)=CalendarYear,MONTH(FebSun1+3)=2),FebSun1+3,""),IF(AND(YEAR(FebSun1+10)=CalendarYear,MONTH(FebSun1+10)=2),FebSun1+10,""))</f>
        <v>45328</v>
      </c>
      <c r="I25" s="14">
        <f>IF(DAY(FebSun1)=1,IF(AND(YEAR(FebSun1+4)=CalendarYear,MONTH(FebSun1+4)=2),FebSun1+4,""),IF(AND(YEAR(FebSun1+11)=CalendarYear,MONTH(FebSun1+11)=2),FebSun1+11,""))</f>
        <v>45329</v>
      </c>
      <c r="J25" s="14">
        <f>IF(DAY(FebSun1)=1,IF(AND(YEAR(FebSun1+5)=CalendarYear,MONTH(FebSun1+5)=2),FebSun1+5,""),IF(AND(YEAR(FebSun1+12)=CalendarYear,MONTH(FebSun1+12)=2),FebSun1+12,""))</f>
        <v>45330</v>
      </c>
      <c r="K25" s="14">
        <f>IF(DAY(FebSun1)=1,IF(AND(YEAR(FebSun1+6)=CalendarYear,MONTH(FebSun1+6)=2),FebSun1+6,""),IF(AND(YEAR(FebSun1+13)=CalendarYear,MONTH(FebSun1+13)=2),FebSun1+13,""))</f>
        <v>45331</v>
      </c>
      <c r="L25" s="14">
        <f>IF(DAY(FebSun1)=1,IF(AND(YEAR(FebSun1+7)=CalendarYear,MONTH(FebSun1+7)=2),FebSun1+7,""),IF(AND(YEAR(FebSun1+14)=CalendarYear,MONTH(FebSun1+14)=2),FebSun1+14,""))</f>
        <v>45332</v>
      </c>
    </row>
    <row r="26" spans="2:13" s="4" customFormat="1" ht="25" customHeight="1" x14ac:dyDescent="0.4">
      <c r="B26" s="82"/>
      <c r="C26" s="15" t="s">
        <v>5</v>
      </c>
      <c r="D26" s="15" t="s">
        <v>6</v>
      </c>
      <c r="E26" s="15" t="s">
        <v>7</v>
      </c>
      <c r="F26" s="15" t="s">
        <v>1</v>
      </c>
      <c r="G26" s="15" t="s">
        <v>2</v>
      </c>
      <c r="H26" s="15" t="s">
        <v>3</v>
      </c>
      <c r="I26" s="15" t="s">
        <v>4</v>
      </c>
      <c r="J26" s="15" t="s">
        <v>5</v>
      </c>
      <c r="K26" s="15" t="s">
        <v>6</v>
      </c>
      <c r="L26" s="15" t="s">
        <v>7</v>
      </c>
    </row>
    <row r="27" spans="2:13" ht="25" customHeight="1" x14ac:dyDescent="0.4">
      <c r="B27" s="68" t="s">
        <v>38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78"/>
    </row>
    <row r="28" spans="2:13" ht="25" customHeight="1" x14ac:dyDescent="0.4">
      <c r="B28" s="69" t="s">
        <v>39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78"/>
    </row>
    <row r="29" spans="2:13" ht="25" customHeight="1" x14ac:dyDescent="0.4">
      <c r="B29" s="70" t="s">
        <v>40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78"/>
    </row>
    <row r="30" spans="2:13" ht="25" customHeight="1" x14ac:dyDescent="0.4">
      <c r="B30" s="73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</row>
    <row r="31" spans="2:13" ht="25" customHeight="1" x14ac:dyDescent="0.4">
      <c r="B31" s="79">
        <f>DATE(CalendarYear,2,1)</f>
        <v>45323</v>
      </c>
      <c r="C31" s="14">
        <f>IF(DAY(FebSun1)=1,IF(AND(YEAR(FebSun1+8)=CalendarYear,MONTH(FebSun1+8)=2),FebSun1+8,""),IF(AND(YEAR(FebSun1+15)=CalendarYear,MONTH(FebSun1+15)=2),FebSun1+15,""))</f>
        <v>45333</v>
      </c>
      <c r="D31" s="14">
        <f>IF(DAY(FebSun1)=1,IF(AND(YEAR(FebSun1+9)=CalendarYear,MONTH(FebSun1+9)=2),FebSun1+9,""),IF(AND(YEAR(FebSun1+16)=CalendarYear,MONTH(FebSun1+16)=2),FebSun1+16,""))</f>
        <v>45334</v>
      </c>
      <c r="E31" s="14">
        <f>IF(DAY(FebSun1)=1,IF(AND(YEAR(FebSun1+10)=CalendarYear,MONTH(FebSun1+10)=2),FebSun1+10,""),IF(AND(YEAR(FebSun1+17)=CalendarYear,MONTH(FebSun1+17)=2),FebSun1+17,""))</f>
        <v>45335</v>
      </c>
      <c r="F31" s="14">
        <f>IF(DAY(FebSun1)=1,IF(AND(YEAR(FebSun1+11)=CalendarYear,MONTH(FebSun1+11)=2),FebSun1+11,""),IF(AND(YEAR(FebSun1+18)=CalendarYear,MONTH(FebSun1+18)=2),FebSun1+18,""))</f>
        <v>45336</v>
      </c>
      <c r="G31" s="14">
        <f>IF(DAY(FebSun1)=1,IF(AND(YEAR(FebSun1+12)=CalendarYear,MONTH(FebSun1+12)=2),FebSun1+12,""),IF(AND(YEAR(FebSun1+19)=CalendarYear,MONTH(FebSun1+19)=2),FebSun1+19,""))</f>
        <v>45337</v>
      </c>
      <c r="H31" s="14">
        <f>IF(DAY(FebSun1)=1,IF(AND(YEAR(FebSun1+13)=CalendarYear,MONTH(FebSun1+13)=2),FebSun1+13,""),IF(AND(YEAR(FebSun1+20)=CalendarYear,MONTH(FebSun1+20)=2),FebSun1+20,""))</f>
        <v>45338</v>
      </c>
      <c r="I31" s="14">
        <f>IF(DAY(FebSun1)=1,IF(AND(YEAR(FebSun1+14)=CalendarYear,MONTH(FebSun1+14)=2),FebSun1+14,""),IF(AND(YEAR(FebSun1+21)=CalendarYear,MONTH(FebSun1+21)=2),FebSun1+21,""))</f>
        <v>45339</v>
      </c>
      <c r="J31" s="14">
        <f>IF(DAY(FebSun1)=1,IF(AND(YEAR(FebSun1+15)=CalendarYear,MONTH(FebSun1+15)=2),FebSun1+15,""),IF(AND(YEAR(FebSun1+22)=CalendarYear,MONTH(FebSun1+22)=2),FebSun1+22,""))</f>
        <v>45340</v>
      </c>
      <c r="K31" s="14">
        <f>IF(DAY(FebSun1)=1,IF(AND(YEAR(FebSun1+16)=CalendarYear,MONTH(FebSun1+16)=2),FebSun1+16,""),IF(AND(YEAR(FebSun1+23)=CalendarYear,MONTH(FebSun1+23)=2),FebSun1+23,""))</f>
        <v>45341</v>
      </c>
      <c r="L31" s="14">
        <f>IF(DAY(FebSun1)=1,IF(AND(YEAR(FebSun1+17)=CalendarYear,MONTH(FebSun1+17)=2),FebSun1+17,""),IF(AND(YEAR(FebSun1+24)=CalendarYear,MONTH(FebSun1+24)=2),FebSun1+24,""))</f>
        <v>45342</v>
      </c>
      <c r="M31" s="72"/>
    </row>
    <row r="32" spans="2:13" ht="25" customHeight="1" x14ac:dyDescent="0.4">
      <c r="B32" s="80"/>
      <c r="C32" s="15" t="s">
        <v>1</v>
      </c>
      <c r="D32" s="15" t="s">
        <v>2</v>
      </c>
      <c r="E32" s="15" t="s">
        <v>3</v>
      </c>
      <c r="F32" s="15" t="s">
        <v>4</v>
      </c>
      <c r="G32" s="15" t="s">
        <v>5</v>
      </c>
      <c r="H32" s="15" t="s">
        <v>6</v>
      </c>
      <c r="I32" s="15" t="s">
        <v>7</v>
      </c>
      <c r="J32" s="15" t="s">
        <v>1</v>
      </c>
      <c r="K32" s="15" t="s">
        <v>2</v>
      </c>
      <c r="L32" s="15" t="s">
        <v>3</v>
      </c>
      <c r="M32" s="72"/>
    </row>
    <row r="33" spans="2:13" ht="25" customHeight="1" x14ac:dyDescent="0.4">
      <c r="B33" s="68" t="s">
        <v>38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72"/>
    </row>
    <row r="34" spans="2:13" ht="25" customHeight="1" x14ac:dyDescent="0.4">
      <c r="B34" s="69" t="s">
        <v>39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72"/>
    </row>
    <row r="35" spans="2:13" ht="25" customHeight="1" x14ac:dyDescent="0.4">
      <c r="B35" s="70" t="s">
        <v>40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72"/>
    </row>
    <row r="36" spans="2:13" ht="25" customHeight="1" x14ac:dyDescent="0.4">
      <c r="B36" s="73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2:13" ht="25" customHeight="1" x14ac:dyDescent="0.4">
      <c r="B37" s="79">
        <f>DATE(CalendarYear,2,1)</f>
        <v>45323</v>
      </c>
      <c r="C37" s="14">
        <f>IF(DAY(FebSun1)=1,IF(AND(YEAR(FebSun1+18)=CalendarYear,MONTH(FebSun1+18)=2),FebSun1+18,""),IF(AND(YEAR(FebSun1+25)=CalendarYear,MONTH(FebSun1+25)=2),FebSun1+25,""))</f>
        <v>45343</v>
      </c>
      <c r="D37" s="14">
        <f>IF(DAY(FebSun1)=1,IF(AND(YEAR(FebSun1+19)=CalendarYear,MONTH(FebSun1+19)=2),FebSun1+19,""),IF(AND(YEAR(FebSun1+26)=CalendarYear,MONTH(FebSun1+26)=2),FebSun1+26,""))</f>
        <v>45344</v>
      </c>
      <c r="E37" s="14">
        <f>IF(DAY(FebSun1)=1,IF(AND(YEAR(FebSun1+20)=CalendarYear,MONTH(FebSun1+20)=2),FebSun1+20,""),IF(AND(YEAR(FebSun1+27)=CalendarYear,MONTH(FebSun1+27)=2),FebSun1+27,""))</f>
        <v>45345</v>
      </c>
      <c r="F37" s="14">
        <f>IF(DAY(FebSun1)=1,IF(AND(YEAR(FebSun1+21)=CalendarYear,MONTH(FebSun1+21)=2),FebSun1+21,""),IF(AND(YEAR(FebSun1+28)=CalendarYear,MONTH(FebSun1+28)=2),FebSun1+28,""))</f>
        <v>45346</v>
      </c>
      <c r="G37" s="14">
        <f>IF(DAY(FebSun1)=1,IF(AND(YEAR(FebSun1+22)=CalendarYear,MONTH(FebSun1+22)=2),FebSun1+22,""),IF(AND(YEAR(FebSun1+29)=CalendarYear,MONTH(FebSun1+29)=2),FebSun1+29,""))</f>
        <v>45347</v>
      </c>
      <c r="H37" s="14">
        <f>IF(DAY(FebSun1)=1,IF(AND(YEAR(FebSun1+23)=CalendarYear,MONTH(FebSun1+23)=2),FebSun1+23,""),IF(AND(YEAR(FebSun1+30)=CalendarYear,MONTH(FebSun1+30)=2),FebSun1+30,""))</f>
        <v>45348</v>
      </c>
      <c r="I37" s="14">
        <f>IF(DAY(FebSun1)=1,IF(AND(YEAR(FebSun1+24)=CalendarYear,MONTH(FebSun1+24)=2),FebSun1+24,""),IF(AND(YEAR(FebSun1+31)=CalendarYear,MONTH(FebSun1+31)=2),FebSun1+31,""))</f>
        <v>45349</v>
      </c>
      <c r="J37" s="7">
        <f>IF(DAY(FebSun1)=1,IF(AND(YEAR(FebSun1+25)=CalendarYear,MONTH(FebSun1+25)=2),FebSun1+25,""),IF(AND(YEAR(FebSun1+32)=CalendarYear,MONTH(FebSun1+32)=2),FebSun1+32,""))</f>
        <v>45350</v>
      </c>
      <c r="K37" s="7">
        <f>IF(DAY(FebSun1)=1,IF(AND(YEAR(FebSun1+26)=CalendarYear,MONTH(FebSun1+26)=2),FebSun1+26,""),IF(AND(YEAR(FebSun1+33)=CalendarYear,MONTH(FebSun1+33)=2),FebSun1+33,""))</f>
        <v>45351</v>
      </c>
      <c r="L37" s="74" t="str">
        <f>IF(DAY(FebSun1)=1,IF(AND(YEAR(FebSun1+27)=CalendarYear,MONTH(FebSun1+27)=2),FebSun1+27,""),IF(AND(YEAR(FebSun1+34)=CalendarYear,MONTH(FebSun1+34)=2),FebSun1+34,""))</f>
        <v/>
      </c>
      <c r="M37" s="74" t="str">
        <f>IF(DAY(FebSun1)=1,IF(AND(YEAR(FebSun1+28)=CalendarYear,MONTH(FebSun1+28)=2),FebSun1+28,""),IF(AND(YEAR(FebSun1+35)=CalendarYear,MONTH(FebSun1+35)=2),FebSun1+35,""))</f>
        <v/>
      </c>
    </row>
    <row r="38" spans="2:13" ht="25" customHeight="1" x14ac:dyDescent="0.4">
      <c r="B38" s="80"/>
      <c r="C38" s="15" t="s">
        <v>4</v>
      </c>
      <c r="D38" s="15" t="s">
        <v>5</v>
      </c>
      <c r="E38" s="15" t="s">
        <v>6</v>
      </c>
      <c r="F38" s="15" t="s">
        <v>7</v>
      </c>
      <c r="G38" s="15" t="s">
        <v>1</v>
      </c>
      <c r="H38" s="15" t="s">
        <v>2</v>
      </c>
      <c r="I38" s="15" t="s">
        <v>3</v>
      </c>
      <c r="J38" s="6" t="s">
        <v>4</v>
      </c>
      <c r="K38" s="6" t="s">
        <v>5</v>
      </c>
      <c r="L38" s="75" t="s">
        <v>6</v>
      </c>
      <c r="M38" s="75" t="s">
        <v>7</v>
      </c>
    </row>
    <row r="39" spans="2:13" ht="25" customHeight="1" x14ac:dyDescent="0.4">
      <c r="B39" s="68" t="s">
        <v>38</v>
      </c>
      <c r="C39" s="10"/>
      <c r="D39" s="10"/>
      <c r="E39" s="10"/>
      <c r="F39" s="10"/>
      <c r="G39" s="10"/>
      <c r="H39" s="10"/>
      <c r="I39" s="10"/>
      <c r="J39" s="10"/>
      <c r="K39" s="10"/>
      <c r="L39" s="76"/>
      <c r="M39" s="77"/>
    </row>
    <row r="40" spans="2:13" ht="25" customHeight="1" x14ac:dyDescent="0.4">
      <c r="B40" s="69" t="s">
        <v>39</v>
      </c>
      <c r="C40" s="11"/>
      <c r="D40" s="11"/>
      <c r="E40" s="11"/>
      <c r="F40" s="11"/>
      <c r="G40" s="11"/>
      <c r="H40" s="11"/>
      <c r="I40" s="11"/>
      <c r="J40" s="11"/>
      <c r="K40" s="11"/>
      <c r="L40" s="76"/>
      <c r="M40" s="77"/>
    </row>
    <row r="41" spans="2:13" ht="25" customHeight="1" x14ac:dyDescent="0.4">
      <c r="B41" s="70" t="s">
        <v>40</v>
      </c>
      <c r="C41" s="11"/>
      <c r="D41" s="11"/>
      <c r="E41" s="11"/>
      <c r="F41" s="11"/>
      <c r="G41" s="11"/>
      <c r="H41" s="11"/>
      <c r="I41" s="11"/>
      <c r="J41" s="11"/>
      <c r="K41" s="11"/>
      <c r="L41" s="76"/>
      <c r="M41" s="77"/>
    </row>
    <row r="42" spans="2:13" ht="25" customHeight="1" x14ac:dyDescent="0.4">
      <c r="B42" s="73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</row>
    <row r="43" spans="2:13" ht="25" customHeight="1" x14ac:dyDescent="0.4">
      <c r="B43" s="71"/>
    </row>
    <row r="44" spans="2:13" s="5" customFormat="1" ht="25" customHeight="1" x14ac:dyDescent="0.4">
      <c r="B44" s="81">
        <f>DATE(CalendarYear,3,1)</f>
        <v>45352</v>
      </c>
      <c r="C44" s="14">
        <f>IF(DAY(MarSun1)=1,"",IF(AND(YEAR(MarSun1+6)=CalendarYear,MONTH(MarSun1+6)=3),MarSun1+6,""))</f>
        <v>45352</v>
      </c>
      <c r="D44" s="14">
        <f>IF(DAY(MarSun1)=1,IF(AND(YEAR(MarSun1)=CalendarYear,MONTH(MarSun1)=3),MarSun1,""),IF(AND(YEAR(MarSun1+7)=CalendarYear,MONTH(MarSun1+7)=3),MarSun1+7,""))</f>
        <v>45353</v>
      </c>
      <c r="E44" s="14">
        <f>IF(DAY(MarSun1)=1,IF(AND(YEAR(MarSun1+1)=CalendarYear,MONTH(MarSun1+1)=3),MarSun1+1,""),IF(AND(YEAR(MarSun1+8)=CalendarYear,MONTH(MarSun1+8)=3),MarSun1+8,""))</f>
        <v>45354</v>
      </c>
      <c r="F44" s="14">
        <f>IF(DAY(MarSun1)=1,IF(AND(YEAR(MarSun1+2)=CalendarYear,MONTH(MarSun1+2)=3),MarSun1+2,""),IF(AND(YEAR(MarSun1+9)=CalendarYear,MONTH(MarSun1+9)=3),MarSun1+9,""))</f>
        <v>45355</v>
      </c>
      <c r="G44" s="14">
        <f>IF(DAY(MarSun1)=1,IF(AND(YEAR(MarSun1+3)=CalendarYear,MONTH(MarSun1+3)=3),MarSun1+3,""),IF(AND(YEAR(MarSun1+10)=CalendarYear,MONTH(MarSun1+10)=3),MarSun1+10,""))</f>
        <v>45356</v>
      </c>
      <c r="H44" s="14">
        <f>IF(DAY(MarSun1)=1,IF(AND(YEAR(MarSun1+4)=CalendarYear,MONTH(MarSun1+4)=3),MarSun1+4,""),IF(AND(YEAR(MarSun1+11)=CalendarYear,MONTH(MarSun1+11)=3),MarSun1+11,""))</f>
        <v>45357</v>
      </c>
      <c r="I44" s="14">
        <f>IF(DAY(MarSun1)=1,IF(AND(YEAR(MarSun1+5)=CalendarYear,MONTH(MarSun1+5)=3),MarSun1+5,""),IF(AND(YEAR(MarSun1+12)=CalendarYear,MONTH(MarSun1+12)=3),MarSun1+12,""))</f>
        <v>45358</v>
      </c>
      <c r="J44" s="14">
        <f>IF(DAY(MarSun1)=1,IF(AND(YEAR(MarSun1+6)=CalendarYear,MONTH(MarSun1+6)=3),MarSun1+6,""),IF(AND(YEAR(MarSun1+13)=CalendarYear,MONTH(MarSun1+13)=3),MarSun1+13,""))</f>
        <v>45359</v>
      </c>
      <c r="K44" s="14">
        <f>IF(DAY(MarSun1)=1,IF(AND(YEAR(MarSun1+7)=CalendarYear,MONTH(MarSun1+7)=3),MarSun1+7,""),IF(AND(YEAR(MarSun1+14)=CalendarYear,MONTH(MarSun1+14)=3),MarSun1+14,""))</f>
        <v>45360</v>
      </c>
      <c r="L44" s="14">
        <f>IF(DAY(MarSun1)=1,IF(AND(YEAR(MarSun1+8)=CalendarYear,MONTH(MarSun1+8)=3),MarSun1+8,""),IF(AND(YEAR(MarSun1+15)=CalendarYear,MONTH(MarSun1+15)=3),MarSun1+15,""))</f>
        <v>45361</v>
      </c>
      <c r="M44" s="72"/>
    </row>
    <row r="45" spans="2:13" s="5" customFormat="1" ht="25" customHeight="1" x14ac:dyDescent="0.4">
      <c r="B45" s="82"/>
      <c r="C45" s="15" t="s">
        <v>6</v>
      </c>
      <c r="D45" s="15" t="s">
        <v>7</v>
      </c>
      <c r="E45" s="15" t="s">
        <v>1</v>
      </c>
      <c r="F45" s="15" t="s">
        <v>2</v>
      </c>
      <c r="G45" s="15" t="s">
        <v>3</v>
      </c>
      <c r="H45" s="15" t="s">
        <v>4</v>
      </c>
      <c r="I45" s="15" t="s">
        <v>5</v>
      </c>
      <c r="J45" s="15" t="s">
        <v>6</v>
      </c>
      <c r="K45" s="15" t="s">
        <v>7</v>
      </c>
      <c r="L45" s="15" t="s">
        <v>1</v>
      </c>
      <c r="M45" s="72"/>
    </row>
    <row r="46" spans="2:13" ht="25" customHeight="1" x14ac:dyDescent="0.4">
      <c r="B46" s="68" t="s">
        <v>38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72"/>
    </row>
    <row r="47" spans="2:13" ht="25" customHeight="1" x14ac:dyDescent="0.4">
      <c r="B47" s="69" t="s">
        <v>39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72"/>
    </row>
    <row r="48" spans="2:13" ht="25" customHeight="1" x14ac:dyDescent="0.4">
      <c r="B48" s="70" t="s">
        <v>40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72"/>
    </row>
    <row r="49" spans="2:13" ht="25" customHeight="1" x14ac:dyDescent="0.4">
      <c r="B49" s="71"/>
    </row>
    <row r="50" spans="2:13" ht="25" customHeight="1" x14ac:dyDescent="0.4">
      <c r="B50" s="79">
        <f>DATE(CalendarYear,2,1)</f>
        <v>45323</v>
      </c>
      <c r="C50" s="14">
        <f>IF(DAY(MarSun1)=1,IF(AND(YEAR(MarSun1+9)=CalendarYear,MONTH(MarSun1+9)=3),MarSun1+9,""),IF(AND(YEAR(MarSun1+16)=CalendarYear,MONTH(MarSun1+16)=3),MarSun1+16,""))</f>
        <v>45362</v>
      </c>
      <c r="D50" s="14">
        <f>IF(DAY(MarSun1)=1,IF(AND(YEAR(MarSun1+10)=CalendarYear,MONTH(MarSun1+10)=3),MarSun1+10,""),IF(AND(YEAR(MarSun1+17)=CalendarYear,MONTH(MarSun1+17)=3),MarSun1+17,""))</f>
        <v>45363</v>
      </c>
      <c r="E50" s="14">
        <f>IF(DAY(MarSun1)=1,IF(AND(YEAR(MarSun1+11)=CalendarYear,MONTH(MarSun1+11)=3),MarSun1+11,""),IF(AND(YEAR(MarSun1+18)=CalendarYear,MONTH(MarSun1+18)=3),MarSun1+18,""))</f>
        <v>45364</v>
      </c>
      <c r="F50" s="14">
        <f>IF(DAY(MarSun1)=1,IF(AND(YEAR(MarSun1+12)=CalendarYear,MONTH(MarSun1+12)=3),MarSun1+12,""),IF(AND(YEAR(MarSun1+19)=CalendarYear,MONTH(MarSun1+19)=3),MarSun1+19,""))</f>
        <v>45365</v>
      </c>
      <c r="G50" s="14">
        <f>IF(DAY(MarSun1)=1,IF(AND(YEAR(MarSun1+13)=CalendarYear,MONTH(MarSun1+13)=3),MarSun1+13,""),IF(AND(YEAR(MarSun1+20)=CalendarYear,MONTH(MarSun1+20)=3),MarSun1+20,""))</f>
        <v>45366</v>
      </c>
      <c r="H50" s="14">
        <f>IF(DAY(MarSun1)=1,IF(AND(YEAR(MarSun1+14)=CalendarYear,MONTH(MarSun1+14)=3),MarSun1+14,""),IF(AND(YEAR(MarSun1+21)=CalendarYear,MONTH(MarSun1+21)=3),MarSun1+21,""))</f>
        <v>45367</v>
      </c>
      <c r="I50" s="14">
        <f>IF(DAY(MarSun1)=1,IF(AND(YEAR(MarSun1+15)=CalendarYear,MONTH(MarSun1+15)=3),MarSun1+15,""),IF(AND(YEAR(MarSun1+22)=CalendarYear,MONTH(MarSun1+22)=3),MarSun1+22,""))</f>
        <v>45368</v>
      </c>
      <c r="J50" s="14">
        <f>IF(DAY(MarSun1)=1,IF(AND(YEAR(MarSun1+16)=CalendarYear,MONTH(MarSun1+16)=3),MarSun1+16,""),IF(AND(YEAR(MarSun1+23)=CalendarYear,MONTH(MarSun1+23)=3),MarSun1+23,""))</f>
        <v>45369</v>
      </c>
      <c r="K50" s="14">
        <f>IF(DAY(MarSun1)=1,IF(AND(YEAR(MarSun1+17)=CalendarYear,MONTH(MarSun1+17)=3),MarSun1+17,""),IF(AND(YEAR(MarSun1+24)=CalendarYear,MONTH(MarSun1+24)=3),MarSun1+24,""))</f>
        <v>45370</v>
      </c>
      <c r="L50" s="14">
        <f>IF(DAY(MarSun1)=1,IF(AND(YEAR(MarSun1+18)=CalendarYear,MONTH(MarSun1+18)=3),MarSun1+18,""),IF(AND(YEAR(MarSun1+25)=CalendarYear,MONTH(MarSun1+25)=3),MarSun1+25,""))</f>
        <v>45371</v>
      </c>
      <c r="M50" s="72"/>
    </row>
    <row r="51" spans="2:13" ht="25" customHeight="1" x14ac:dyDescent="0.4">
      <c r="B51" s="80"/>
      <c r="C51" s="15" t="s">
        <v>2</v>
      </c>
      <c r="D51" s="15" t="s">
        <v>3</v>
      </c>
      <c r="E51" s="15" t="s">
        <v>4</v>
      </c>
      <c r="F51" s="15" t="s">
        <v>5</v>
      </c>
      <c r="G51" s="15" t="s">
        <v>6</v>
      </c>
      <c r="H51" s="15" t="s">
        <v>7</v>
      </c>
      <c r="I51" s="15" t="s">
        <v>1</v>
      </c>
      <c r="J51" s="15" t="s">
        <v>2</v>
      </c>
      <c r="K51" s="15" t="s">
        <v>3</v>
      </c>
      <c r="L51" s="15" t="s">
        <v>4</v>
      </c>
      <c r="M51" s="72"/>
    </row>
    <row r="52" spans="2:13" ht="25" customHeight="1" x14ac:dyDescent="0.4">
      <c r="B52" s="68" t="s">
        <v>38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72"/>
    </row>
    <row r="53" spans="2:13" ht="25" customHeight="1" x14ac:dyDescent="0.4">
      <c r="B53" s="69" t="s">
        <v>39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72"/>
    </row>
    <row r="54" spans="2:13" ht="25" customHeight="1" x14ac:dyDescent="0.4">
      <c r="B54" s="70" t="s">
        <v>40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72"/>
    </row>
    <row r="55" spans="2:13" ht="25" customHeight="1" x14ac:dyDescent="0.4">
      <c r="B55" s="73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2:13" ht="25" customHeight="1" x14ac:dyDescent="0.4">
      <c r="B56" s="79">
        <f>DATE(CalendarYear,2,1)</f>
        <v>45323</v>
      </c>
      <c r="C56" s="14">
        <f>IF(DAY(MarSun1)=1,IF(AND(YEAR(MarSun1+19)=CalendarYear,MONTH(MarSun1+19)=3),MarSun1+19,""),IF(AND(YEAR(MarSun1+26)=CalendarYear,MONTH(MarSun1+26)=3),MarSun1+26,""))</f>
        <v>45372</v>
      </c>
      <c r="D56" s="14">
        <f>IF(DAY(MarSun1)=1,IF(AND(YEAR(MarSun1+20)=CalendarYear,MONTH(MarSun1+20)=3),MarSun1+20,""),IF(AND(YEAR(MarSun1+27)=CalendarYear,MONTH(MarSun1+27)=3),MarSun1+27,""))</f>
        <v>45373</v>
      </c>
      <c r="E56" s="14">
        <f>IF(DAY(MarSun1)=1,IF(AND(YEAR(MarSun1+21)=CalendarYear,MONTH(MarSun1+21)=3),MarSun1+21,""),IF(AND(YEAR(MarSun1+28)=CalendarYear,MONTH(MarSun1+28)=3),MarSun1+28,""))</f>
        <v>45374</v>
      </c>
      <c r="F56" s="14">
        <f>IF(DAY(MarSun1)=1,IF(AND(YEAR(MarSun1+22)=CalendarYear,MONTH(MarSun1+22)=3),MarSun1+22,""),IF(AND(YEAR(MarSun1+29)=CalendarYear,MONTH(MarSun1+29)=3),MarSun1+29,""))</f>
        <v>45375</v>
      </c>
      <c r="G56" s="14">
        <f>IF(DAY(MarSun1)=1,IF(AND(YEAR(MarSun1+23)=CalendarYear,MONTH(MarSun1+23)=3),MarSun1+23,""),IF(AND(YEAR(MarSun1+30)=CalendarYear,MONTH(MarSun1+30)=3),MarSun1+30,""))</f>
        <v>45376</v>
      </c>
      <c r="H56" s="14">
        <f>IF(DAY(MarSun1)=1,IF(AND(YEAR(MarSun1+24)=CalendarYear,MONTH(MarSun1+24)=3),MarSun1+24,""),IF(AND(YEAR(MarSun1+31)=CalendarYear,MONTH(MarSun1+31)=3),MarSun1+31,""))</f>
        <v>45377</v>
      </c>
      <c r="I56" s="14">
        <f>IF(DAY(MarSun1)=1,IF(AND(YEAR(MarSun1+25)=CalendarYear,MONTH(MarSun1+25)=3),MarSun1+25,""),IF(AND(YEAR(MarSun1+32)=CalendarYear,MONTH(MarSun1+32)=3),MarSun1+32,""))</f>
        <v>45378</v>
      </c>
      <c r="J56" s="14">
        <f>IF(DAY(MarSun1)=1,IF(AND(YEAR(MarSun1+26)=CalendarYear,MONTH(MarSun1+26)=3),MarSun1+26,""),IF(AND(YEAR(MarSun1+33)=CalendarYear,MONTH(MarSun1+33)=3),MarSun1+33,""))</f>
        <v>45379</v>
      </c>
      <c r="K56" s="14">
        <f>IF(DAY(MarSun1)=1,IF(AND(YEAR(MarSun1+27)=CalendarYear,MONTH(MarSun1+27)=3),MarSun1+27,""),IF(AND(YEAR(MarSun1+34)=CalendarYear,MONTH(MarSun1+34)=3),MarSun1+34,""))</f>
        <v>45380</v>
      </c>
      <c r="L56" s="7">
        <f>IF(DAY(MarSun1)=1,IF(AND(YEAR(MarSun1+28)=CalendarYear,MONTH(MarSun1+28)=3),MarSun1+28,""),IF(AND(YEAR(MarSun1+35)=CalendarYear,MONTH(MarSun1+35)=3),MarSun1+35,""))</f>
        <v>45381</v>
      </c>
      <c r="M56" s="7">
        <f>IF(DAY(MarSun1)=1,IF(AND(YEAR(MarSun1+29)=CalendarYear,MONTH(MarSun1+29)=3),MarSun1+29,""),IF(AND(YEAR(MarSun1+36)=CalendarYear,MONTH(MarSun1+36)=3),MarSun1+36,""))</f>
        <v>45382</v>
      </c>
    </row>
    <row r="57" spans="2:13" ht="25" customHeight="1" x14ac:dyDescent="0.4">
      <c r="B57" s="80"/>
      <c r="C57" s="15" t="s">
        <v>5</v>
      </c>
      <c r="D57" s="15" t="s">
        <v>6</v>
      </c>
      <c r="E57" s="15" t="s">
        <v>7</v>
      </c>
      <c r="F57" s="15" t="s">
        <v>1</v>
      </c>
      <c r="G57" s="15" t="s">
        <v>2</v>
      </c>
      <c r="H57" s="15" t="s">
        <v>3</v>
      </c>
      <c r="I57" s="15" t="s">
        <v>4</v>
      </c>
      <c r="J57" s="15" t="s">
        <v>5</v>
      </c>
      <c r="K57" s="15" t="s">
        <v>6</v>
      </c>
      <c r="L57" s="6" t="s">
        <v>7</v>
      </c>
      <c r="M57" s="6" t="s">
        <v>1</v>
      </c>
    </row>
    <row r="58" spans="2:13" ht="25" customHeight="1" x14ac:dyDescent="0.4">
      <c r="B58" s="68" t="s">
        <v>38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</row>
    <row r="59" spans="2:13" ht="25" customHeight="1" x14ac:dyDescent="0.4">
      <c r="B59" s="69" t="s">
        <v>39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</row>
    <row r="60" spans="2:13" ht="25" customHeight="1" x14ac:dyDescent="0.4">
      <c r="B60" s="70" t="s">
        <v>40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</row>
    <row r="61" spans="2:13" ht="25" customHeight="1" x14ac:dyDescent="0.4">
      <c r="B61" s="73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</row>
    <row r="62" spans="2:13" ht="25" customHeight="1" x14ac:dyDescent="0.4">
      <c r="B62" s="71"/>
    </row>
    <row r="63" spans="2:13" s="5" customFormat="1" ht="25" customHeight="1" x14ac:dyDescent="0.4">
      <c r="B63" s="81">
        <f>DATE(CalendarYear,4,1)</f>
        <v>45383</v>
      </c>
      <c r="C63" s="12">
        <f>IF(DAY(AprSun1)=1,"",IF(AND(YEAR(AprSun1+2)=CalendarYear,MONTH(AprSun1+2)=4),AprSun1+2,""))</f>
        <v>45383</v>
      </c>
      <c r="D63" s="12">
        <f>IF(DAY(AprSun1)=1,"",IF(AND(YEAR(AprSun1+3)=CalendarYear,MONTH(AprSun1+3)=4),AprSun1+3,""))</f>
        <v>45384</v>
      </c>
      <c r="E63" s="12">
        <f>IF(DAY(AprSun1)=1,"",IF(AND(YEAR(AprSun1+4)=CalendarYear,MONTH(AprSun1+4)=4),AprSun1+4,""))</f>
        <v>45385</v>
      </c>
      <c r="F63" s="12">
        <f>IF(DAY(AprSun1)=1,"",IF(AND(YEAR(AprSun1+5)=CalendarYear,MONTH(AprSun1+5)=4),AprSun1+5,""))</f>
        <v>45386</v>
      </c>
      <c r="G63" s="12">
        <f>IF(DAY(AprSun1)=1,"",IF(AND(YEAR(AprSun1+6)=CalendarYear,MONTH(AprSun1+6)=4),AprSun1+6,""))</f>
        <v>45387</v>
      </c>
      <c r="H63" s="14">
        <f>IF(DAY(AprSun1)=1,IF(AND(YEAR(AprSun1)=CalendarYear,MONTH(AprSun1)=4),AprSun1,""),IF(AND(YEAR(AprSun1+7)=CalendarYear,MONTH(AprSun1+7)=4),AprSun1+7,""))</f>
        <v>45388</v>
      </c>
      <c r="I63" s="14">
        <f>IF(DAY(AprSun1)=1,IF(AND(YEAR(AprSun1+1)=CalendarYear,MONTH(AprSun1+1)=4),AprSun1+1,""),IF(AND(YEAR(AprSun1+8)=CalendarYear,MONTH(AprSun1+8)=4),AprSun1+8,""))</f>
        <v>45389</v>
      </c>
      <c r="J63" s="14">
        <f>IF(DAY(AprSun1)=1,IF(AND(YEAR(AprSun1+2)=CalendarYear,MONTH(AprSun1+2)=4),AprSun1+2,""),IF(AND(YEAR(AprSun1+9)=CalendarYear,MONTH(AprSun1+9)=4),AprSun1+9,""))</f>
        <v>45390</v>
      </c>
      <c r="K63" s="14">
        <f>IF(DAY(AprSun1)=1,IF(AND(YEAR(AprSun1+3)=CalendarYear,MONTH(AprSun1+3)=4),AprSun1+3,""),IF(AND(YEAR(AprSun1+10)=CalendarYear,MONTH(AprSun1+10)=4),AprSun1+10,""))</f>
        <v>45391</v>
      </c>
      <c r="L63" s="14">
        <f>IF(DAY(AprSun1)=1,IF(AND(YEAR(AprSun1+4)=CalendarYear,MONTH(AprSun1+4)=4),AprSun1+4,""),IF(AND(YEAR(AprSun1+11)=CalendarYear,MONTH(AprSun1+11)=4),AprSun1+11,""))</f>
        <v>45392</v>
      </c>
    </row>
    <row r="64" spans="2:13" s="5" customFormat="1" ht="25" customHeight="1" x14ac:dyDescent="0.4">
      <c r="B64" s="82"/>
      <c r="C64" s="13" t="s">
        <v>2</v>
      </c>
      <c r="D64" s="13" t="s">
        <v>3</v>
      </c>
      <c r="E64" s="13" t="s">
        <v>4</v>
      </c>
      <c r="F64" s="13" t="s">
        <v>5</v>
      </c>
      <c r="G64" s="13" t="s">
        <v>6</v>
      </c>
      <c r="H64" s="15" t="s">
        <v>7</v>
      </c>
      <c r="I64" s="15" t="s">
        <v>1</v>
      </c>
      <c r="J64" s="15" t="s">
        <v>2</v>
      </c>
      <c r="K64" s="15" t="s">
        <v>3</v>
      </c>
      <c r="L64" s="15" t="s">
        <v>4</v>
      </c>
    </row>
    <row r="65" spans="2:13" ht="25" customHeight="1" x14ac:dyDescent="0.4">
      <c r="B65" s="68" t="s">
        <v>38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2:13" ht="25" customHeight="1" x14ac:dyDescent="0.4">
      <c r="B66" s="69" t="s">
        <v>39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3" ht="25" customHeight="1" x14ac:dyDescent="0.4">
      <c r="B67" s="70" t="s">
        <v>40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</row>
    <row r="68" spans="2:13" ht="25" customHeight="1" x14ac:dyDescent="0.4">
      <c r="B68" s="71"/>
    </row>
    <row r="69" spans="2:13" ht="25" customHeight="1" x14ac:dyDescent="0.4">
      <c r="B69" s="79">
        <f>DATE(CalendarYear,2,1)</f>
        <v>45323</v>
      </c>
      <c r="C69" s="14">
        <f>IF(DAY(AprSun1)=1,IF(AND(YEAR(AprSun1+5)=CalendarYear,MONTH(AprSun1+5)=4),AprSun1+5,""),IF(AND(YEAR(AprSun1+12)=CalendarYear,MONTH(AprSun1+12)=4),AprSun1+12,""))</f>
        <v>45393</v>
      </c>
      <c r="D69" s="14">
        <f>IF(DAY(AprSun1)=1,IF(AND(YEAR(AprSun1+6)=CalendarYear,MONTH(AprSun1+6)=4),AprSun1+6,""),IF(AND(YEAR(AprSun1+13)=CalendarYear,MONTH(AprSun1+13)=4),AprSun1+13,""))</f>
        <v>45394</v>
      </c>
      <c r="E69" s="14">
        <f>IF(DAY(AprSun1)=1,IF(AND(YEAR(AprSun1+7)=CalendarYear,MONTH(AprSun1+7)=4),AprSun1+7,""),IF(AND(YEAR(AprSun1+14)=CalendarYear,MONTH(AprSun1+14)=4),AprSun1+14,""))</f>
        <v>45395</v>
      </c>
      <c r="F69" s="14">
        <f>IF(DAY(AprSun1)=1,IF(AND(YEAR(AprSun1+8)=CalendarYear,MONTH(AprSun1+8)=4),AprSun1+8,""),IF(AND(YEAR(AprSun1+15)=CalendarYear,MONTH(AprSun1+15)=4),AprSun1+15,""))</f>
        <v>45396</v>
      </c>
      <c r="G69" s="14">
        <f>IF(DAY(AprSun1)=1,IF(AND(YEAR(AprSun1+9)=CalendarYear,MONTH(AprSun1+9)=4),AprSun1+9,""),IF(AND(YEAR(AprSun1+16)=CalendarYear,MONTH(AprSun1+16)=4),AprSun1+16,""))</f>
        <v>45397</v>
      </c>
      <c r="H69" s="14">
        <f>IF(DAY(AprSun1)=1,IF(AND(YEAR(AprSun1+10)=CalendarYear,MONTH(AprSun1+10)=4),AprSun1+10,""),IF(AND(YEAR(AprSun1+17)=CalendarYear,MONTH(AprSun1+17)=4),AprSun1+17,""))</f>
        <v>45398</v>
      </c>
      <c r="I69" s="14">
        <f>IF(DAY(AprSun1)=1,IF(AND(YEAR(AprSun1+11)=CalendarYear,MONTH(AprSun1+11)=4),AprSun1+11,""),IF(AND(YEAR(AprSun1+18)=CalendarYear,MONTH(AprSun1+18)=4),AprSun1+18,""))</f>
        <v>45399</v>
      </c>
      <c r="J69" s="14">
        <f>IF(DAY(AprSun1)=1,IF(AND(YEAR(AprSun1+12)=CalendarYear,MONTH(AprSun1+12)=4),AprSun1+12,""),IF(AND(YEAR(AprSun1+19)=CalendarYear,MONTH(AprSun1+19)=4),AprSun1+19,""))</f>
        <v>45400</v>
      </c>
      <c r="K69" s="14">
        <f>IF(DAY(AprSun1)=1,IF(AND(YEAR(AprSun1+13)=CalendarYear,MONTH(AprSun1+13)=4),AprSun1+13,""),IF(AND(YEAR(AprSun1+20)=CalendarYear,MONTH(AprSun1+20)=4),AprSun1+20,""))</f>
        <v>45401</v>
      </c>
      <c r="L69" s="14">
        <f>IF(DAY(AprSun1)=1,IF(AND(YEAR(AprSun1+14)=CalendarYear,MONTH(AprSun1+14)=4),AprSun1+14,""),IF(AND(YEAR(AprSun1+21)=CalendarYear,MONTH(AprSun1+21)=4),AprSun1+21,""))</f>
        <v>45402</v>
      </c>
      <c r="M69" s="72"/>
    </row>
    <row r="70" spans="2:13" ht="25" customHeight="1" x14ac:dyDescent="0.4">
      <c r="B70" s="80"/>
      <c r="C70" s="15" t="s">
        <v>5</v>
      </c>
      <c r="D70" s="15" t="s">
        <v>6</v>
      </c>
      <c r="E70" s="15" t="s">
        <v>7</v>
      </c>
      <c r="F70" s="15" t="s">
        <v>1</v>
      </c>
      <c r="G70" s="15" t="s">
        <v>2</v>
      </c>
      <c r="H70" s="15" t="s">
        <v>3</v>
      </c>
      <c r="I70" s="15" t="s">
        <v>4</v>
      </c>
      <c r="J70" s="15" t="s">
        <v>5</v>
      </c>
      <c r="K70" s="15" t="s">
        <v>6</v>
      </c>
      <c r="L70" s="15" t="s">
        <v>7</v>
      </c>
      <c r="M70" s="72"/>
    </row>
    <row r="71" spans="2:13" ht="25" customHeight="1" x14ac:dyDescent="0.4">
      <c r="B71" s="68" t="s">
        <v>38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72"/>
    </row>
    <row r="72" spans="2:13" ht="25" customHeight="1" x14ac:dyDescent="0.4">
      <c r="B72" s="69" t="s">
        <v>39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72"/>
    </row>
    <row r="73" spans="2:13" ht="25" customHeight="1" x14ac:dyDescent="0.4">
      <c r="B73" s="70" t="s">
        <v>40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72"/>
    </row>
    <row r="74" spans="2:13" ht="25" customHeight="1" x14ac:dyDescent="0.4">
      <c r="B74" s="73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</row>
    <row r="75" spans="2:13" ht="25" customHeight="1" x14ac:dyDescent="0.4">
      <c r="B75" s="79">
        <f>DATE(CalendarYear,2,1)</f>
        <v>45323</v>
      </c>
      <c r="C75" s="14">
        <f>IF(DAY(AprSun1)=1,IF(AND(YEAR(AprSun1+15)=CalendarYear,MONTH(AprSun1+15)=4),AprSun1+15,""),IF(AND(YEAR(AprSun1+22)=CalendarYear,MONTH(AprSun1+22)=4),AprSun1+22,""))</f>
        <v>45403</v>
      </c>
      <c r="D75" s="14">
        <f>IF(DAY(AprSun1)=1,IF(AND(YEAR(AprSun1+16)=CalendarYear,MONTH(AprSun1+16)=4),AprSun1+16,""),IF(AND(YEAR(AprSun1+23)=CalendarYear,MONTH(AprSun1+23)=4),AprSun1+23,""))</f>
        <v>45404</v>
      </c>
      <c r="E75" s="14">
        <f>IF(DAY(AprSun1)=1,IF(AND(YEAR(AprSun1+17)=CalendarYear,MONTH(AprSun1+17)=4),AprSun1+17,""),IF(AND(YEAR(AprSun1+24)=CalendarYear,MONTH(AprSun1+24)=4),AprSun1+24,""))</f>
        <v>45405</v>
      </c>
      <c r="F75" s="14">
        <f>IF(DAY(AprSun1)=1,IF(AND(YEAR(AprSun1+18)=CalendarYear,MONTH(AprSun1+18)=4),AprSun1+18,""),IF(AND(YEAR(AprSun1+25)=CalendarYear,MONTH(AprSun1+25)=4),AprSun1+25,""))</f>
        <v>45406</v>
      </c>
      <c r="G75" s="14">
        <f>IF(DAY(AprSun1)=1,IF(AND(YEAR(AprSun1+19)=CalendarYear,MONTH(AprSun1+19)=4),AprSun1+19,""),IF(AND(YEAR(AprSun1+26)=CalendarYear,MONTH(AprSun1+26)=4),AprSun1+26,""))</f>
        <v>45407</v>
      </c>
      <c r="H75" s="14">
        <f>IF(DAY(AprSun1)=1,IF(AND(YEAR(AprSun1+20)=CalendarYear,MONTH(AprSun1+20)=4),AprSun1+20,""),IF(AND(YEAR(AprSun1+27)=CalendarYear,MONTH(AprSun1+27)=4),AprSun1+27,""))</f>
        <v>45408</v>
      </c>
      <c r="I75" s="14">
        <f>IF(DAY(AprSun1)=1,IF(AND(YEAR(AprSun1+21)=CalendarYear,MONTH(AprSun1+21)=4),AprSun1+21,""),IF(AND(YEAR(AprSun1+28)=CalendarYear,MONTH(AprSun1+28)=4),AprSun1+28,""))</f>
        <v>45409</v>
      </c>
      <c r="J75" s="14">
        <f>IF(DAY(AprSun1)=1,IF(AND(YEAR(AprSun1+22)=CalendarYear,MONTH(AprSun1+22)=4),AprSun1+22,""),IF(AND(YEAR(AprSun1+29)=CalendarYear,MONTH(AprSun1+29)=4),AprSun1+29,""))</f>
        <v>45410</v>
      </c>
      <c r="K75" s="14">
        <f>IF(DAY(AprSun1)=1,IF(AND(YEAR(AprSun1+23)=CalendarYear,MONTH(AprSun1+23)=4),AprSun1+23,""),IF(AND(YEAR(AprSun1+30)=CalendarYear,MONTH(AprSun1+30)=4),AprSun1+30,""))</f>
        <v>45411</v>
      </c>
      <c r="L75" s="14">
        <f>IF(DAY(AprSun1)=1,IF(AND(YEAR(AprSun1+24)=CalendarYear,MONTH(AprSun1+24)=4),AprSun1+24,""),IF(AND(YEAR(AprSun1+31)=CalendarYear,MONTH(AprSun1+31)=4),AprSun1+31,""))</f>
        <v>45412</v>
      </c>
      <c r="M75" s="7">
        <f>IF(DAY(MarSun1)=1,IF(AND(YEAR(MarSun1+29)=CalendarYear,MONTH(MarSun1+29)=3),MarSun1+29,""),IF(AND(YEAR(MarSun1+36)=CalendarYear,MONTH(MarSun1+36)=3),MarSun1+36,""))</f>
        <v>45382</v>
      </c>
    </row>
    <row r="76" spans="2:13" ht="25" customHeight="1" x14ac:dyDescent="0.4">
      <c r="B76" s="80"/>
      <c r="C76" s="15" t="s">
        <v>1</v>
      </c>
      <c r="D76" s="15" t="s">
        <v>2</v>
      </c>
      <c r="E76" s="15" t="s">
        <v>3</v>
      </c>
      <c r="F76" s="15" t="s">
        <v>4</v>
      </c>
      <c r="G76" s="15" t="s">
        <v>5</v>
      </c>
      <c r="H76" s="15" t="s">
        <v>6</v>
      </c>
      <c r="I76" s="15" t="s">
        <v>7</v>
      </c>
      <c r="J76" s="15" t="s">
        <v>1</v>
      </c>
      <c r="K76" s="15" t="s">
        <v>2</v>
      </c>
      <c r="L76" s="15" t="s">
        <v>3</v>
      </c>
      <c r="M76" s="6" t="s">
        <v>1</v>
      </c>
    </row>
    <row r="77" spans="2:13" ht="25" customHeight="1" x14ac:dyDescent="0.4">
      <c r="B77" s="68" t="s">
        <v>38</v>
      </c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</row>
    <row r="78" spans="2:13" ht="25" customHeight="1" x14ac:dyDescent="0.4">
      <c r="B78" s="69" t="s">
        <v>39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</row>
    <row r="79" spans="2:13" ht="25" customHeight="1" x14ac:dyDescent="0.4">
      <c r="B79" s="70" t="s">
        <v>40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</row>
    <row r="80" spans="2:13" ht="25" customHeight="1" x14ac:dyDescent="0.4">
      <c r="B80" s="73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</row>
    <row r="81" spans="2:13" ht="25" customHeight="1" x14ac:dyDescent="0.4">
      <c r="B81" s="73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</row>
    <row r="82" spans="2:13" s="5" customFormat="1" ht="25" customHeight="1" x14ac:dyDescent="0.4">
      <c r="B82" s="81">
        <f>DATE(CalendarYear,5,1)</f>
        <v>45413</v>
      </c>
      <c r="C82" s="14">
        <f>IF(DAY(MaySun1)=1,"",IF(AND(YEAR(MaySun1+4)=CalendarYear,MONTH(MaySun1+4)=5),MaySun1+4,""))</f>
        <v>45413</v>
      </c>
      <c r="D82" s="14">
        <f>IF(DAY(MaySun1)=1,"",IF(AND(YEAR(MaySun1+5)=CalendarYear,MONTH(MaySun1+5)=5),MaySun1+5,""))</f>
        <v>45414</v>
      </c>
      <c r="E82" s="14">
        <f>IF(DAY(MaySun1)=1,"",IF(AND(YEAR(MaySun1+6)=CalendarYear,MONTH(MaySun1+6)=5),MaySun1+6,""))</f>
        <v>45415</v>
      </c>
      <c r="F82" s="14">
        <f>IF(DAY(MaySun1)=1,IF(AND(YEAR(MaySun1)=CalendarYear,MONTH(MaySun1)=5),MaySun1,""),IF(AND(YEAR(MaySun1+7)=CalendarYear,MONTH(MaySun1+7)=5),MaySun1+7,""))</f>
        <v>45416</v>
      </c>
      <c r="G82" s="14">
        <f>IF(DAY(MaySun1)=1,IF(AND(YEAR(MaySun1+1)=CalendarYear,MONTH(MaySun1+1)=5),MaySun1+1,""),IF(AND(YEAR(MaySun1+8)=CalendarYear,MONTH(MaySun1+8)=5),MaySun1+8,""))</f>
        <v>45417</v>
      </c>
      <c r="H82" s="14">
        <f>IF(DAY(MaySun1)=1,IF(AND(YEAR(MaySun1+2)=CalendarYear,MONTH(MaySun1+2)=5),MaySun1+2,""),IF(AND(YEAR(MaySun1+9)=CalendarYear,MONTH(MaySun1+9)=5),MaySun1+9,""))</f>
        <v>45418</v>
      </c>
      <c r="I82" s="14">
        <f>IF(DAY(MaySun1)=1,IF(AND(YEAR(MaySun1+3)=CalendarYear,MONTH(MaySun1+3)=5),MaySun1+3,""),IF(AND(YEAR(MaySun1+10)=CalendarYear,MONTH(MaySun1+10)=5),MaySun1+10,""))</f>
        <v>45419</v>
      </c>
      <c r="J82" s="14">
        <f>IF(DAY(MaySun1)=1,IF(AND(YEAR(MaySun1+4)=CalendarYear,MONTH(MaySun1+4)=5),MaySun1+4,""),IF(AND(YEAR(MaySun1+11)=CalendarYear,MONTH(MaySun1+11)=5),MaySun1+11,""))</f>
        <v>45420</v>
      </c>
      <c r="K82" s="14">
        <f>IF(DAY(MaySun1)=1,IF(AND(YEAR(MaySun1+5)=CalendarYear,MONTH(MaySun1+5)=5),MaySun1+5,""),IF(AND(YEAR(MaySun1+12)=CalendarYear,MONTH(MaySun1+12)=5),MaySun1+12,""))</f>
        <v>45421</v>
      </c>
      <c r="L82" s="14">
        <f>IF(DAY(MaySun1)=1,IF(AND(YEAR(MaySun1+6)=CalendarYear,MONTH(MaySun1+6)=5),MaySun1+6,""),IF(AND(YEAR(MaySun1+13)=CalendarYear,MONTH(MaySun1+13)=5),MaySun1+13,""))</f>
        <v>45422</v>
      </c>
    </row>
    <row r="83" spans="2:13" s="5" customFormat="1" ht="25" customHeight="1" x14ac:dyDescent="0.4">
      <c r="B83" s="82"/>
      <c r="C83" s="15" t="s">
        <v>4</v>
      </c>
      <c r="D83" s="15" t="s">
        <v>5</v>
      </c>
      <c r="E83" s="15" t="s">
        <v>6</v>
      </c>
      <c r="F83" s="15" t="s">
        <v>7</v>
      </c>
      <c r="G83" s="15" t="s">
        <v>1</v>
      </c>
      <c r="H83" s="15" t="s">
        <v>2</v>
      </c>
      <c r="I83" s="15" t="s">
        <v>3</v>
      </c>
      <c r="J83" s="15" t="s">
        <v>4</v>
      </c>
      <c r="K83" s="15" t="s">
        <v>5</v>
      </c>
      <c r="L83" s="15" t="s">
        <v>6</v>
      </c>
    </row>
    <row r="84" spans="2:13" ht="25" customHeight="1" x14ac:dyDescent="0.4">
      <c r="B84" s="68" t="s">
        <v>38</v>
      </c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78"/>
    </row>
    <row r="85" spans="2:13" ht="25" customHeight="1" x14ac:dyDescent="0.4">
      <c r="B85" s="69" t="s">
        <v>39</v>
      </c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78"/>
    </row>
    <row r="86" spans="2:13" ht="25" customHeight="1" x14ac:dyDescent="0.4">
      <c r="B86" s="70" t="s">
        <v>40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78"/>
    </row>
    <row r="87" spans="2:13" ht="25" customHeight="1" x14ac:dyDescent="0.4">
      <c r="B87" s="71"/>
    </row>
    <row r="88" spans="2:13" ht="25" customHeight="1" x14ac:dyDescent="0.4">
      <c r="B88" s="79">
        <f>DATE(CalendarYear,2,1)</f>
        <v>45323</v>
      </c>
      <c r="C88" s="14">
        <f>IF(DAY(MaySun1)=1,IF(AND(YEAR(MaySun1+7)=CalendarYear,MONTH(MaySun1+7)=5),MaySun1+7,""),IF(AND(YEAR(MaySun1+14)=CalendarYear,MONTH(MaySun1+14)=5),MaySun1+14,""))</f>
        <v>45423</v>
      </c>
      <c r="D88" s="14">
        <f>IF(DAY(MaySun1)=1,IF(AND(YEAR(MaySun1+8)=CalendarYear,MONTH(MaySun1+8)=5),MaySun1+8,""),IF(AND(YEAR(MaySun1+15)=CalendarYear,MONTH(MaySun1+15)=5),MaySun1+15,""))</f>
        <v>45424</v>
      </c>
      <c r="E88" s="14">
        <f>IF(DAY(MaySun1)=1,IF(AND(YEAR(MaySun1+9)=CalendarYear,MONTH(MaySun1+9)=5),MaySun1+9,""),IF(AND(YEAR(MaySun1+16)=CalendarYear,MONTH(MaySun1+16)=5),MaySun1+16,""))</f>
        <v>45425</v>
      </c>
      <c r="F88" s="14">
        <f>IF(DAY(MaySun1)=1,IF(AND(YEAR(MaySun1+10)=CalendarYear,MONTH(MaySun1+10)=5),MaySun1+10,""),IF(AND(YEAR(MaySun1+17)=CalendarYear,MONTH(MaySun1+17)=5),MaySun1+17,""))</f>
        <v>45426</v>
      </c>
      <c r="G88" s="14">
        <f>IF(DAY(MaySun1)=1,IF(AND(YEAR(MaySun1+11)=CalendarYear,MONTH(MaySun1+11)=5),MaySun1+11,""),IF(AND(YEAR(MaySun1+18)=CalendarYear,MONTH(MaySun1+18)=5),MaySun1+18,""))</f>
        <v>45427</v>
      </c>
      <c r="H88" s="14">
        <f>IF(DAY(MaySun1)=1,IF(AND(YEAR(MaySun1+12)=CalendarYear,MONTH(MaySun1+12)=5),MaySun1+12,""),IF(AND(YEAR(MaySun1+19)=CalendarYear,MONTH(MaySun1+19)=5),MaySun1+19,""))</f>
        <v>45428</v>
      </c>
      <c r="I88" s="14">
        <f>IF(DAY(MaySun1)=1,IF(AND(YEAR(MaySun1+13)=CalendarYear,MONTH(MaySun1+13)=5),MaySun1+13,""),IF(AND(YEAR(MaySun1+20)=CalendarYear,MONTH(MaySun1+20)=5),MaySun1+20,""))</f>
        <v>45429</v>
      </c>
      <c r="J88" s="14">
        <f>IF(DAY(MaySun1)=1,IF(AND(YEAR(MaySun1+14)=CalendarYear,MONTH(MaySun1+14)=5),MaySun1+14,""),IF(AND(YEAR(MaySun1+21)=CalendarYear,MONTH(MaySun1+21)=5),MaySun1+21,""))</f>
        <v>45430</v>
      </c>
      <c r="K88" s="14">
        <f>IF(DAY(MaySun1)=1,IF(AND(YEAR(MaySun1+15)=CalendarYear,MONTH(MaySun1+15)=5),MaySun1+15,""),IF(AND(YEAR(MaySun1+22)=CalendarYear,MONTH(MaySun1+22)=5),MaySun1+22,""))</f>
        <v>45431</v>
      </c>
      <c r="L88" s="14">
        <f>IF(DAY(MaySun1)=1,IF(AND(YEAR(MaySun1+16)=CalendarYear,MONTH(MaySun1+16)=5),MaySun1+16,""),IF(AND(YEAR(MaySun1+23)=CalendarYear,MONTH(MaySun1+23)=5),MaySun1+23,""))</f>
        <v>45432</v>
      </c>
      <c r="M88" s="72"/>
    </row>
    <row r="89" spans="2:13" ht="25" customHeight="1" x14ac:dyDescent="0.4">
      <c r="B89" s="80"/>
      <c r="C89" s="15" t="s">
        <v>7</v>
      </c>
      <c r="D89" s="15" t="s">
        <v>1</v>
      </c>
      <c r="E89" s="15" t="s">
        <v>2</v>
      </c>
      <c r="F89" s="15" t="s">
        <v>3</v>
      </c>
      <c r="G89" s="15" t="s">
        <v>4</v>
      </c>
      <c r="H89" s="15" t="s">
        <v>5</v>
      </c>
      <c r="I89" s="15" t="s">
        <v>6</v>
      </c>
      <c r="J89" s="15" t="s">
        <v>7</v>
      </c>
      <c r="K89" s="15" t="s">
        <v>1</v>
      </c>
      <c r="L89" s="15" t="s">
        <v>2</v>
      </c>
      <c r="M89" s="72"/>
    </row>
    <row r="90" spans="2:13" ht="25" customHeight="1" x14ac:dyDescent="0.4">
      <c r="B90" s="68" t="s">
        <v>38</v>
      </c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72"/>
    </row>
    <row r="91" spans="2:13" ht="25" customHeight="1" x14ac:dyDescent="0.4">
      <c r="B91" s="69" t="s">
        <v>39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72"/>
    </row>
    <row r="92" spans="2:13" ht="25" customHeight="1" x14ac:dyDescent="0.4">
      <c r="B92" s="70" t="s">
        <v>40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72"/>
    </row>
    <row r="93" spans="2:13" ht="25" customHeight="1" x14ac:dyDescent="0.4">
      <c r="B93" s="73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</row>
    <row r="94" spans="2:13" ht="25" customHeight="1" x14ac:dyDescent="0.4">
      <c r="B94" s="79">
        <f>DATE(CalendarYear,2,1)</f>
        <v>45323</v>
      </c>
      <c r="C94" s="14">
        <f>IF(DAY(MaySun1)=1,IF(AND(YEAR(MaySun1+17)=CalendarYear,MONTH(MaySun1+17)=5),MaySun1+17,""),IF(AND(YEAR(MaySun1+24)=CalendarYear,MONTH(MaySun1+24)=5),MaySun1+24,""))</f>
        <v>45433</v>
      </c>
      <c r="D94" s="14">
        <f>IF(DAY(MaySun1)=1,IF(AND(YEAR(MaySun1+18)=CalendarYear,MONTH(MaySun1+18)=5),MaySun1+18,""),IF(AND(YEAR(MaySun1+25)=CalendarYear,MONTH(MaySun1+25)=5),MaySun1+25,""))</f>
        <v>45434</v>
      </c>
      <c r="E94" s="14">
        <f>IF(DAY(MaySun1)=1,IF(AND(YEAR(MaySun1+19)=CalendarYear,MONTH(MaySun1+19)=5),MaySun1+19,""),IF(AND(YEAR(MaySun1+26)=CalendarYear,MONTH(MaySun1+26)=5),MaySun1+26,""))</f>
        <v>45435</v>
      </c>
      <c r="F94" s="14">
        <f>IF(DAY(MaySun1)=1,IF(AND(YEAR(MaySun1+20)=CalendarYear,MONTH(MaySun1+20)=5),MaySun1+20,""),IF(AND(YEAR(MaySun1+27)=CalendarYear,MONTH(MaySun1+27)=5),MaySun1+27,""))</f>
        <v>45436</v>
      </c>
      <c r="G94" s="14">
        <f>IF(DAY(MaySun1)=1,IF(AND(YEAR(MaySun1+21)=CalendarYear,MONTH(MaySun1+21)=5),MaySun1+21,""),IF(AND(YEAR(MaySun1+28)=CalendarYear,MONTH(MaySun1+28)=5),MaySun1+28,""))</f>
        <v>45437</v>
      </c>
      <c r="H94" s="14">
        <f>IF(DAY(MaySun1)=1,IF(AND(YEAR(MaySun1+22)=CalendarYear,MONTH(MaySun1+22)=5),MaySun1+22,""),IF(AND(YEAR(MaySun1+29)=CalendarYear,MONTH(MaySun1+29)=5),MaySun1+29,""))</f>
        <v>45438</v>
      </c>
      <c r="I94" s="14">
        <f>IF(DAY(MaySun1)=1,IF(AND(YEAR(MaySun1+23)=CalendarYear,MONTH(MaySun1+23)=5),MaySun1+23,""),IF(AND(YEAR(MaySun1+30)=CalendarYear,MONTH(MaySun1+30)=5),MaySun1+30,""))</f>
        <v>45439</v>
      </c>
      <c r="J94" s="14">
        <f>IF(DAY(MaySun1)=1,IF(AND(YEAR(MaySun1+24)=CalendarYear,MONTH(MaySun1+24)=5),MaySun1+24,""),IF(AND(YEAR(MaySun1+31)=CalendarYear,MONTH(MaySun1+31)=5),MaySun1+31,""))</f>
        <v>45440</v>
      </c>
      <c r="K94" s="14">
        <f>IF(DAY(MaySun1)=1,IF(AND(YEAR(MaySun1+25)=CalendarYear,MONTH(MaySun1+25)=5),MaySun1+25,""),IF(AND(YEAR(MaySun1+32)=CalendarYear,MONTH(MaySun1+32)=5),MaySun1+32,""))</f>
        <v>45441</v>
      </c>
      <c r="L94" s="7">
        <f>IF(DAY(MaySun1)=1,IF(AND(YEAR(MaySun1+26)=CalendarYear,MONTH(MaySun1+26)=5),MaySun1+26,""),IF(AND(YEAR(MaySun1+33)=CalendarYear,MONTH(MaySun1+33)=5),MaySun1+33,""))</f>
        <v>45442</v>
      </c>
      <c r="M94" s="7">
        <f>IF(DAY(MaySun1)=1,IF(AND(YEAR(MaySun1+27)=CalendarYear,MONTH(MaySun1+27)=5),MaySun1+27,""),IF(AND(YEAR(MaySun1+34)=CalendarYear,MONTH(MaySun1+34)=5),MaySun1+34,""))</f>
        <v>45443</v>
      </c>
    </row>
    <row r="95" spans="2:13" ht="25" customHeight="1" x14ac:dyDescent="0.4">
      <c r="B95" s="80"/>
      <c r="C95" s="15" t="s">
        <v>3</v>
      </c>
      <c r="D95" s="15" t="s">
        <v>4</v>
      </c>
      <c r="E95" s="15" t="s">
        <v>5</v>
      </c>
      <c r="F95" s="15" t="s">
        <v>6</v>
      </c>
      <c r="G95" s="15" t="s">
        <v>7</v>
      </c>
      <c r="H95" s="15" t="s">
        <v>1</v>
      </c>
      <c r="I95" s="15" t="s">
        <v>2</v>
      </c>
      <c r="J95" s="15" t="s">
        <v>3</v>
      </c>
      <c r="K95" s="15" t="s">
        <v>4</v>
      </c>
      <c r="L95" s="6" t="s">
        <v>5</v>
      </c>
      <c r="M95" s="6" t="s">
        <v>6</v>
      </c>
    </row>
    <row r="96" spans="2:13" ht="25" customHeight="1" x14ac:dyDescent="0.4">
      <c r="B96" s="68" t="s">
        <v>38</v>
      </c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</row>
    <row r="97" spans="2:13" ht="25" customHeight="1" x14ac:dyDescent="0.4">
      <c r="B97" s="69" t="s">
        <v>39</v>
      </c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2:13" ht="25" customHeight="1" x14ac:dyDescent="0.4">
      <c r="B98" s="70" t="s">
        <v>40</v>
      </c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2:13" ht="25" customHeight="1" x14ac:dyDescent="0.4">
      <c r="B99" s="73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</row>
    <row r="100" spans="2:13" ht="25" customHeight="1" x14ac:dyDescent="0.4">
      <c r="B100" s="73"/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</row>
    <row r="101" spans="2:13" s="5" customFormat="1" ht="25" customHeight="1" x14ac:dyDescent="0.4">
      <c r="B101" s="81">
        <f>DATE(CalendarYear,6,1)</f>
        <v>45444</v>
      </c>
      <c r="C101" s="14">
        <f>IF(DAY(JunSun1)=1,IF(AND(YEAR(JunSun1)=CalendarYear,MONTH(JunSun1)=6),JunSun1,""),IF(AND(YEAR(JunSun1+7)=CalendarYear,MONTH(JunSun1+7)=6),JunSun1+7,""))</f>
        <v>45444</v>
      </c>
      <c r="D101" s="14">
        <f>IF(DAY(JunSun1)=1,IF(AND(YEAR(JunSun1+1)=CalendarYear,MONTH(JunSun1+1)=6),JunSun1+1,""),IF(AND(YEAR(JunSun1+8)=CalendarYear,MONTH(JunSun1+8)=6),JunSun1+8,""))</f>
        <v>45445</v>
      </c>
      <c r="E101" s="14">
        <f>IF(DAY(JunSun1)=1,IF(AND(YEAR(JunSun1+2)=CalendarYear,MONTH(JunSun1+2)=6),JunSun1+2,""),IF(AND(YEAR(JunSun1+9)=CalendarYear,MONTH(JunSun1+9)=6),JunSun1+9,""))</f>
        <v>45446</v>
      </c>
      <c r="F101" s="14">
        <f>IF(DAY(JunSun1)=1,IF(AND(YEAR(JunSun1+3)=CalendarYear,MONTH(JunSun1+3)=6),JunSun1+3,""),IF(AND(YEAR(JunSun1+10)=CalendarYear,MONTH(JunSun1+10)=6),JunSun1+10,""))</f>
        <v>45447</v>
      </c>
      <c r="G101" s="14">
        <f>IF(DAY(JunSun1)=1,IF(AND(YEAR(JunSun1+4)=CalendarYear,MONTH(JunSun1+4)=6),JunSun1+4,""),IF(AND(YEAR(JunSun1+11)=CalendarYear,MONTH(JunSun1+11)=6),JunSun1+11,""))</f>
        <v>45448</v>
      </c>
      <c r="H101" s="14">
        <f>IF(DAY(JunSun1)=1,IF(AND(YEAR(JunSun1+5)=CalendarYear,MONTH(JunSun1+5)=6),JunSun1+5,""),IF(AND(YEAR(JunSun1+12)=CalendarYear,MONTH(JunSun1+12)=6),JunSun1+12,""))</f>
        <v>45449</v>
      </c>
      <c r="I101" s="14">
        <f>IF(DAY(JunSun1)=1,IF(AND(YEAR(JunSun1+6)=CalendarYear,MONTH(JunSun1+6)=6),JunSun1+6,""),IF(AND(YEAR(JunSun1+13)=CalendarYear,MONTH(JunSun1+13)=6),JunSun1+13,""))</f>
        <v>45450</v>
      </c>
      <c r="J101" s="14">
        <f>IF(DAY(JunSun1)=1,IF(AND(YEAR(JunSun1+7)=CalendarYear,MONTH(JunSun1+7)=6),JunSun1+7,""),IF(AND(YEAR(JunSun1+14)=CalendarYear,MONTH(JunSun1+14)=6),JunSun1+14,""))</f>
        <v>45451</v>
      </c>
      <c r="K101" s="14">
        <f>IF(DAY(JunSun1)=1,IF(AND(YEAR(JunSun1+8)=CalendarYear,MONTH(JunSun1+8)=6),JunSun1+8,""),IF(AND(YEAR(JunSun1+15)=CalendarYear,MONTH(JunSun1+15)=6),JunSun1+15,""))</f>
        <v>45452</v>
      </c>
      <c r="L101" s="14">
        <f>IF(DAY(JunSun1)=1,IF(AND(YEAR(JunSun1+9)=CalendarYear,MONTH(JunSun1+9)=6),JunSun1+9,""),IF(AND(YEAR(JunSun1+16)=CalendarYear,MONTH(JunSun1+16)=6),JunSun1+16,""))</f>
        <v>45453</v>
      </c>
    </row>
    <row r="102" spans="2:13" s="5" customFormat="1" ht="25" customHeight="1" x14ac:dyDescent="0.4">
      <c r="B102" s="82"/>
      <c r="C102" s="15" t="s">
        <v>7</v>
      </c>
      <c r="D102" s="15" t="s">
        <v>1</v>
      </c>
      <c r="E102" s="15" t="s">
        <v>2</v>
      </c>
      <c r="F102" s="15" t="s">
        <v>3</v>
      </c>
      <c r="G102" s="15" t="s">
        <v>4</v>
      </c>
      <c r="H102" s="15" t="s">
        <v>5</v>
      </c>
      <c r="I102" s="15" t="s">
        <v>6</v>
      </c>
      <c r="J102" s="15" t="s">
        <v>7</v>
      </c>
      <c r="K102" s="15" t="s">
        <v>1</v>
      </c>
      <c r="L102" s="15" t="s">
        <v>2</v>
      </c>
    </row>
    <row r="103" spans="2:13" ht="25" customHeight="1" x14ac:dyDescent="0.4">
      <c r="B103" s="68" t="s">
        <v>38</v>
      </c>
      <c r="C103" s="10"/>
      <c r="D103" s="10"/>
      <c r="E103" s="10"/>
      <c r="F103" s="10"/>
      <c r="G103" s="10"/>
      <c r="H103" s="10"/>
      <c r="I103" s="10"/>
      <c r="J103" s="10"/>
      <c r="K103" s="10"/>
      <c r="L103" s="10"/>
    </row>
    <row r="104" spans="2:13" ht="25" customHeight="1" x14ac:dyDescent="0.4">
      <c r="B104" s="69" t="s">
        <v>39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3" ht="25" customHeight="1" x14ac:dyDescent="0.4">
      <c r="B105" s="70" t="s">
        <v>40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3" ht="25" customHeight="1" x14ac:dyDescent="0.4">
      <c r="B106" s="71"/>
    </row>
    <row r="107" spans="2:13" ht="25" customHeight="1" x14ac:dyDescent="0.4">
      <c r="B107" s="79">
        <f>DATE(CalendarYear,2,1)</f>
        <v>45323</v>
      </c>
      <c r="C107" s="14">
        <f>IF(DAY(JunSun1)=1,IF(AND(YEAR(JunSun1+10)=CalendarYear,MONTH(JunSun1+10)=6),JunSun1+10,""),IF(AND(YEAR(JunSun1+17)=CalendarYear,MONTH(JunSun1+17)=6),JunSun1+17,""))</f>
        <v>45454</v>
      </c>
      <c r="D107" s="14">
        <f>IF(DAY(JunSun1)=1,IF(AND(YEAR(JunSun1+11)=CalendarYear,MONTH(JunSun1+11)=6),JunSun1+11,""),IF(AND(YEAR(JunSun1+18)=CalendarYear,MONTH(JunSun1+18)=6),JunSun1+18,""))</f>
        <v>45455</v>
      </c>
      <c r="E107" s="14">
        <f>IF(DAY(JunSun1)=1,IF(AND(YEAR(JunSun1+12)=CalendarYear,MONTH(JunSun1+12)=6),JunSun1+12,""),IF(AND(YEAR(JunSun1+19)=CalendarYear,MONTH(JunSun1+19)=6),JunSun1+19,""))</f>
        <v>45456</v>
      </c>
      <c r="F107" s="14">
        <f>IF(DAY(JunSun1)=1,IF(AND(YEAR(JunSun1+13)=CalendarYear,MONTH(JunSun1+13)=6),JunSun1+13,""),IF(AND(YEAR(JunSun1+20)=CalendarYear,MONTH(JunSun1+20)=6),JunSun1+20,""))</f>
        <v>45457</v>
      </c>
      <c r="G107" s="14">
        <f>IF(DAY(JunSun1)=1,IF(AND(YEAR(JunSun1+14)=CalendarYear,MONTH(JunSun1+14)=6),JunSun1+14,""),IF(AND(YEAR(JunSun1+21)=CalendarYear,MONTH(JunSun1+21)=6),JunSun1+21,""))</f>
        <v>45458</v>
      </c>
      <c r="H107" s="14">
        <f>IF(DAY(JunSun1)=1,IF(AND(YEAR(JunSun1+15)=CalendarYear,MONTH(JunSun1+15)=6),JunSun1+15,""),IF(AND(YEAR(JunSun1+22)=CalendarYear,MONTH(JunSun1+22)=6),JunSun1+22,""))</f>
        <v>45459</v>
      </c>
      <c r="I107" s="14">
        <f>IF(DAY(JunSun1)=1,IF(AND(YEAR(JunSun1+16)=CalendarYear,MONTH(JunSun1+16)=6),JunSun1+16,""),IF(AND(YEAR(JunSun1+23)=CalendarYear,MONTH(JunSun1+23)=6),JunSun1+23,""))</f>
        <v>45460</v>
      </c>
      <c r="J107" s="14">
        <f>IF(DAY(JunSun1)=1,IF(AND(YEAR(JunSun1+17)=CalendarYear,MONTH(JunSun1+17)=6),JunSun1+17,""),IF(AND(YEAR(JunSun1+24)=CalendarYear,MONTH(JunSun1+24)=6),JunSun1+24,""))</f>
        <v>45461</v>
      </c>
      <c r="K107" s="14">
        <f>IF(DAY(JunSun1)=1,IF(AND(YEAR(JunSun1+18)=CalendarYear,MONTH(JunSun1+18)=6),JunSun1+18,""),IF(AND(YEAR(JunSun1+25)=CalendarYear,MONTH(JunSun1+25)=6),JunSun1+25,""))</f>
        <v>45462</v>
      </c>
      <c r="L107" s="14">
        <f>IF(DAY(JunSun1)=1,IF(AND(YEAR(JunSun1+19)=CalendarYear,MONTH(JunSun1+19)=6),JunSun1+19,""),IF(AND(YEAR(JunSun1+26)=CalendarYear,MONTH(JunSun1+26)=6),JunSun1+26,""))</f>
        <v>45463</v>
      </c>
      <c r="M107" s="72"/>
    </row>
    <row r="108" spans="2:13" ht="25" customHeight="1" x14ac:dyDescent="0.4">
      <c r="B108" s="80"/>
      <c r="C108" s="15" t="s">
        <v>3</v>
      </c>
      <c r="D108" s="15" t="s">
        <v>4</v>
      </c>
      <c r="E108" s="15" t="s">
        <v>5</v>
      </c>
      <c r="F108" s="15" t="s">
        <v>6</v>
      </c>
      <c r="G108" s="15" t="s">
        <v>7</v>
      </c>
      <c r="H108" s="15" t="s">
        <v>1</v>
      </c>
      <c r="I108" s="15" t="s">
        <v>2</v>
      </c>
      <c r="J108" s="15" t="s">
        <v>3</v>
      </c>
      <c r="K108" s="15" t="s">
        <v>4</v>
      </c>
      <c r="L108" s="15" t="s">
        <v>5</v>
      </c>
      <c r="M108" s="72"/>
    </row>
    <row r="109" spans="2:13" ht="25" customHeight="1" x14ac:dyDescent="0.4">
      <c r="B109" s="68" t="s">
        <v>38</v>
      </c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72"/>
    </row>
    <row r="110" spans="2:13" ht="25" customHeight="1" x14ac:dyDescent="0.4">
      <c r="B110" s="69" t="s">
        <v>39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72"/>
    </row>
    <row r="111" spans="2:13" ht="25" customHeight="1" x14ac:dyDescent="0.4">
      <c r="B111" s="70" t="s">
        <v>40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72"/>
    </row>
    <row r="112" spans="2:13" ht="25" customHeight="1" x14ac:dyDescent="0.4">
      <c r="B112" s="73"/>
      <c r="C112" s="72"/>
      <c r="D112" s="72"/>
      <c r="E112" s="72"/>
      <c r="F112" s="72"/>
      <c r="G112" s="72"/>
      <c r="H112" s="72"/>
      <c r="I112" s="72"/>
      <c r="J112" s="72"/>
      <c r="K112" s="72"/>
      <c r="L112" s="72"/>
      <c r="M112" s="72"/>
    </row>
    <row r="113" spans="2:13" ht="25" customHeight="1" x14ac:dyDescent="0.4">
      <c r="B113" s="79">
        <f>DATE(CalendarYear,2,1)</f>
        <v>45323</v>
      </c>
      <c r="C113" s="14">
        <f>IF(DAY(JunSun1)=1,IF(AND(YEAR(JunSun1+20)=CalendarYear,MONTH(JunSun1+20)=6),JunSun1+20,""),IF(AND(YEAR(JunSun1+27)=CalendarYear,MONTH(JunSun1+27)=6),JunSun1+27,""))</f>
        <v>45464</v>
      </c>
      <c r="D113" s="14">
        <f>IF(DAY(JunSun1)=1,IF(AND(YEAR(JunSun1+21)=CalendarYear,MONTH(JunSun1+21)=6),JunSun1+21,""),IF(AND(YEAR(JunSun1+28)=CalendarYear,MONTH(JunSun1+28)=6),JunSun1+28,""))</f>
        <v>45465</v>
      </c>
      <c r="E113" s="14">
        <f>IF(DAY(JunSun1)=1,IF(AND(YEAR(JunSun1+22)=CalendarYear,MONTH(JunSun1+22)=6),JunSun1+22,""),IF(AND(YEAR(JunSun1+29)=CalendarYear,MONTH(JunSun1+29)=6),JunSun1+29,""))</f>
        <v>45466</v>
      </c>
      <c r="F113" s="14">
        <f>IF(DAY(JunSun1)=1,IF(AND(YEAR(JunSun1+23)=CalendarYear,MONTH(JunSun1+23)=6),JunSun1+23,""),IF(AND(YEAR(JunSun1+30)=CalendarYear,MONTH(JunSun1+30)=6),JunSun1+30,""))</f>
        <v>45467</v>
      </c>
      <c r="G113" s="14">
        <f>IF(DAY(JunSun1)=1,IF(AND(YEAR(JunSun1+24)=CalendarYear,MONTH(JunSun1+24)=6),JunSun1+24,""),IF(AND(YEAR(JunSun1+31)=CalendarYear,MONTH(JunSun1+31)=6),JunSun1+31,""))</f>
        <v>45468</v>
      </c>
      <c r="H113" s="14">
        <f>IF(DAY(JunSun1)=1,IF(AND(YEAR(JunSun1+25)=CalendarYear,MONTH(JunSun1+25)=6),JunSun1+25,""),IF(AND(YEAR(JunSun1+32)=CalendarYear,MONTH(JunSun1+32)=6),JunSun1+32,""))</f>
        <v>45469</v>
      </c>
      <c r="I113" s="14">
        <f>IF(DAY(JunSun1)=1,IF(AND(YEAR(JunSun1+26)=CalendarYear,MONTH(JunSun1+26)=6),JunSun1+26,""),IF(AND(YEAR(JunSun1+33)=CalendarYear,MONTH(JunSun1+33)=6),JunSun1+33,""))</f>
        <v>45470</v>
      </c>
      <c r="J113" s="14">
        <f>IF(DAY(JunSun1)=1,IF(AND(YEAR(JunSun1+27)=CalendarYear,MONTH(JunSun1+27)=6),JunSun1+27,""),IF(AND(YEAR(JunSun1+34)=CalendarYear,MONTH(JunSun1+34)=6),JunSun1+34,""))</f>
        <v>45471</v>
      </c>
      <c r="K113" s="7">
        <f>IF(DAY(JunSun1)=1,IF(AND(YEAR(JunSun1+28)=CalendarYear,MONTH(JunSun1+28)=6),JunSun1+28,""),IF(AND(YEAR(JunSun1+35)=CalendarYear,MONTH(JunSun1+35)=6),JunSun1+35,""))</f>
        <v>45472</v>
      </c>
      <c r="L113" s="7">
        <f>IF(DAY(JunSun1)=1,IF(AND(YEAR(JunSun1+29)=CalendarYear,MONTH(JunSun1+29)=6),JunSun1+29,""),IF(AND(YEAR(JunSun1+36)=CalendarYear,MONTH(JunSun1+36)=6),JunSun1+36,""))</f>
        <v>45473</v>
      </c>
      <c r="M113" s="7"/>
    </row>
    <row r="114" spans="2:13" ht="25" customHeight="1" x14ac:dyDescent="0.4">
      <c r="B114" s="80"/>
      <c r="C114" s="15" t="s">
        <v>6</v>
      </c>
      <c r="D114" s="15" t="s">
        <v>7</v>
      </c>
      <c r="E114" s="15" t="s">
        <v>1</v>
      </c>
      <c r="F114" s="15" t="s">
        <v>2</v>
      </c>
      <c r="G114" s="15" t="s">
        <v>3</v>
      </c>
      <c r="H114" s="15" t="s">
        <v>4</v>
      </c>
      <c r="I114" s="15" t="s">
        <v>5</v>
      </c>
      <c r="J114" s="15" t="s">
        <v>6</v>
      </c>
      <c r="K114" s="6" t="s">
        <v>7</v>
      </c>
      <c r="L114" s="6" t="s">
        <v>1</v>
      </c>
      <c r="M114" s="6"/>
    </row>
    <row r="115" spans="2:13" ht="25" customHeight="1" x14ac:dyDescent="0.4">
      <c r="B115" s="68" t="s">
        <v>38</v>
      </c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</row>
    <row r="116" spans="2:13" ht="25" customHeight="1" x14ac:dyDescent="0.4">
      <c r="B116" s="69" t="s">
        <v>39</v>
      </c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</row>
    <row r="117" spans="2:13" ht="25" customHeight="1" x14ac:dyDescent="0.4">
      <c r="B117" s="70" t="s">
        <v>40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</row>
    <row r="118" spans="2:13" ht="25" customHeight="1" x14ac:dyDescent="0.4">
      <c r="B118" s="73"/>
      <c r="C118" s="72"/>
      <c r="D118" s="72"/>
      <c r="E118" s="72"/>
      <c r="F118" s="72"/>
      <c r="G118" s="72"/>
      <c r="H118" s="72"/>
      <c r="I118" s="72"/>
      <c r="J118" s="72"/>
      <c r="K118" s="72"/>
      <c r="L118" s="72"/>
      <c r="M118" s="72"/>
    </row>
    <row r="119" spans="2:13" ht="25" customHeight="1" x14ac:dyDescent="0.4">
      <c r="B119" s="73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</row>
    <row r="120" spans="2:13" s="5" customFormat="1" ht="25" customHeight="1" x14ac:dyDescent="0.4">
      <c r="B120" s="81">
        <f>DATE(CalendarYear,7,1)</f>
        <v>45474</v>
      </c>
      <c r="C120" s="12">
        <f>IF(DAY(JulSun1)=1,"",IF(AND(YEAR(JulSun1+2)=CalendarYear,MONTH(JulSun1+2)=7),JulSun1+2,""))</f>
        <v>45474</v>
      </c>
      <c r="D120" s="12">
        <f>IF(DAY(JulSun1)=1,"",IF(AND(YEAR(JulSun1+3)=CalendarYear,MONTH(JulSun1+3)=7),JulSun1+3,""))</f>
        <v>45475</v>
      </c>
      <c r="E120" s="12">
        <f>IF(DAY(JulSun1)=1,"",IF(AND(YEAR(JulSun1+4)=CalendarYear,MONTH(JulSun1+4)=7),JulSun1+4,""))</f>
        <v>45476</v>
      </c>
      <c r="F120" s="12">
        <f>IF(DAY(JulSun1)=1,"",IF(AND(YEAR(JulSun1+5)=CalendarYear,MONTH(JulSun1+5)=7),JulSun1+5,""))</f>
        <v>45477</v>
      </c>
      <c r="G120" s="12">
        <f>IF(DAY(JulSun1)=1,"",IF(AND(YEAR(JulSun1+6)=CalendarYear,MONTH(JulSun1+6)=7),JulSun1+6,""))</f>
        <v>45478</v>
      </c>
      <c r="H120" s="14">
        <f>IF(DAY(JulSun1)=1,IF(AND(YEAR(JulSun1)=CalendarYear,MONTH(JulSun1)=7),JulSun1,""),IF(AND(YEAR(JulSun1+7)=CalendarYear,MONTH(JulSun1+7)=7),JulSun1+7,""))</f>
        <v>45479</v>
      </c>
      <c r="I120" s="14">
        <f>IF(DAY(JulSun1)=1,IF(AND(YEAR(JulSun1+1)=CalendarYear,MONTH(JulSun1+1)=7),JulSun1+1,""),IF(AND(YEAR(JulSun1+8)=CalendarYear,MONTH(JulSun1+8)=7),JulSun1+8,""))</f>
        <v>45480</v>
      </c>
      <c r="J120" s="14">
        <f>IF(DAY(JulSun1)=1,IF(AND(YEAR(JulSun1+2)=CalendarYear,MONTH(JulSun1+2)=7),JulSun1+2,""),IF(AND(YEAR(JulSun1+9)=CalendarYear,MONTH(JulSun1+9)=7),JulSun1+9,""))</f>
        <v>45481</v>
      </c>
      <c r="K120" s="14">
        <f>IF(DAY(JulSun1)=1,IF(AND(YEAR(JulSun1+3)=CalendarYear,MONTH(JulSun1+3)=7),JulSun1+3,""),IF(AND(YEAR(JulSun1+10)=CalendarYear,MONTH(JulSun1+10)=7),JulSun1+10,""))</f>
        <v>45482</v>
      </c>
      <c r="L120" s="14">
        <f>IF(DAY(JulSun1)=1,IF(AND(YEAR(JulSun1+4)=CalendarYear,MONTH(JulSun1+4)=7),JulSun1+4,""),IF(AND(YEAR(JulSun1+11)=CalendarYear,MONTH(JulSun1+11)=7),JulSun1+11,""))</f>
        <v>45483</v>
      </c>
    </row>
    <row r="121" spans="2:13" s="5" customFormat="1" ht="25" customHeight="1" x14ac:dyDescent="0.4">
      <c r="B121" s="82"/>
      <c r="C121" s="13" t="s">
        <v>2</v>
      </c>
      <c r="D121" s="13" t="s">
        <v>3</v>
      </c>
      <c r="E121" s="13" t="s">
        <v>4</v>
      </c>
      <c r="F121" s="13" t="s">
        <v>5</v>
      </c>
      <c r="G121" s="13" t="s">
        <v>6</v>
      </c>
      <c r="H121" s="15" t="s">
        <v>7</v>
      </c>
      <c r="I121" s="15" t="s">
        <v>1</v>
      </c>
      <c r="J121" s="15" t="s">
        <v>2</v>
      </c>
      <c r="K121" s="15" t="s">
        <v>3</v>
      </c>
      <c r="L121" s="15" t="s">
        <v>4</v>
      </c>
    </row>
    <row r="122" spans="2:13" ht="25" customHeight="1" x14ac:dyDescent="0.4">
      <c r="B122" s="68" t="s">
        <v>38</v>
      </c>
      <c r="C122" s="10"/>
      <c r="D122" s="10"/>
      <c r="E122" s="10"/>
      <c r="F122" s="10"/>
      <c r="G122" s="10"/>
      <c r="H122" s="10"/>
      <c r="I122" s="10"/>
      <c r="J122" s="10"/>
      <c r="K122" s="10"/>
      <c r="L122" s="10"/>
    </row>
    <row r="123" spans="2:13" ht="25" customHeight="1" x14ac:dyDescent="0.4">
      <c r="B123" s="69" t="s">
        <v>39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3" ht="25" customHeight="1" x14ac:dyDescent="0.4">
      <c r="B124" s="70" t="s">
        <v>40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3" ht="25" customHeight="1" x14ac:dyDescent="0.4">
      <c r="B125" s="71"/>
    </row>
    <row r="126" spans="2:13" ht="25" customHeight="1" x14ac:dyDescent="0.4">
      <c r="B126" s="79">
        <f>DATE(CalendarYear,2,1)</f>
        <v>45323</v>
      </c>
      <c r="C126" s="14">
        <f>IF(DAY(JulSun1)=1,IF(AND(YEAR(JulSun1+5)=CalendarYear,MONTH(JulSun1+5)=7),JulSun1+5,""),IF(AND(YEAR(JulSun1+12)=CalendarYear,MONTH(JulSun1+12)=7),JulSun1+12,""))</f>
        <v>45484</v>
      </c>
      <c r="D126" s="14">
        <f>IF(DAY(JulSun1)=1,IF(AND(YEAR(JulSun1+6)=CalendarYear,MONTH(JulSun1+6)=7),JulSun1+6,""),IF(AND(YEAR(JulSun1+13)=CalendarYear,MONTH(JulSun1+13)=7),JulSun1+13,""))</f>
        <v>45485</v>
      </c>
      <c r="E126" s="14">
        <f>IF(DAY(JulSun1)=1,IF(AND(YEAR(JulSun1+7)=CalendarYear,MONTH(JulSun1+7)=7),JulSun1+7,""),IF(AND(YEAR(JulSun1+14)=CalendarYear,MONTH(JulSun1+14)=7),JulSun1+14,""))</f>
        <v>45486</v>
      </c>
      <c r="F126" s="14">
        <f>IF(DAY(JulSun1)=1,IF(AND(YEAR(JulSun1+8)=CalendarYear,MONTH(JulSun1+8)=7),JulSun1+8,""),IF(AND(YEAR(JulSun1+15)=CalendarYear,MONTH(JulSun1+15)=7),JulSun1+15,""))</f>
        <v>45487</v>
      </c>
      <c r="G126" s="14">
        <f>IF(DAY(JulSun1)=1,IF(AND(YEAR(JulSun1+9)=CalendarYear,MONTH(JulSun1+9)=7),JulSun1+9,""),IF(AND(YEAR(JulSun1+16)=CalendarYear,MONTH(JulSun1+16)=7),JulSun1+16,""))</f>
        <v>45488</v>
      </c>
      <c r="H126" s="14">
        <f>IF(DAY(JulSun1)=1,IF(AND(YEAR(JulSun1+10)=CalendarYear,MONTH(JulSun1+10)=7),JulSun1+10,""),IF(AND(YEAR(JulSun1+17)=CalendarYear,MONTH(JulSun1+17)=7),JulSun1+17,""))</f>
        <v>45489</v>
      </c>
      <c r="I126" s="14">
        <f>IF(DAY(JulSun1)=1,IF(AND(YEAR(JulSun1+11)=CalendarYear,MONTH(JulSun1+11)=7),JulSun1+11,""),IF(AND(YEAR(JulSun1+18)=CalendarYear,MONTH(JulSun1+18)=7),JulSun1+18,""))</f>
        <v>45490</v>
      </c>
      <c r="J126" s="14">
        <f>IF(DAY(JulSun1)=1,IF(AND(YEAR(JulSun1+12)=CalendarYear,MONTH(JulSun1+12)=7),JulSun1+12,""),IF(AND(YEAR(JulSun1+19)=CalendarYear,MONTH(JulSun1+19)=7),JulSun1+19,""))</f>
        <v>45491</v>
      </c>
      <c r="K126" s="14">
        <f>IF(DAY(JulSun1)=1,IF(AND(YEAR(JulSun1+13)=CalendarYear,MONTH(JulSun1+13)=7),JulSun1+13,""),IF(AND(YEAR(JulSun1+20)=CalendarYear,MONTH(JulSun1+20)=7),JulSun1+20,""))</f>
        <v>45492</v>
      </c>
      <c r="L126" s="14">
        <f>IF(DAY(JulSun1)=1,IF(AND(YEAR(JulSun1+14)=CalendarYear,MONTH(JulSun1+14)=7),JulSun1+14,""),IF(AND(YEAR(JulSun1+21)=CalendarYear,MONTH(JulSun1+21)=7),JulSun1+21,""))</f>
        <v>45493</v>
      </c>
      <c r="M126" s="72"/>
    </row>
    <row r="127" spans="2:13" ht="25" customHeight="1" x14ac:dyDescent="0.4">
      <c r="B127" s="80"/>
      <c r="C127" s="15" t="s">
        <v>5</v>
      </c>
      <c r="D127" s="15" t="s">
        <v>6</v>
      </c>
      <c r="E127" s="15" t="s">
        <v>7</v>
      </c>
      <c r="F127" s="15" t="s">
        <v>1</v>
      </c>
      <c r="G127" s="15" t="s">
        <v>2</v>
      </c>
      <c r="H127" s="15" t="s">
        <v>3</v>
      </c>
      <c r="I127" s="15" t="s">
        <v>4</v>
      </c>
      <c r="J127" s="15" t="s">
        <v>5</v>
      </c>
      <c r="K127" s="15" t="s">
        <v>6</v>
      </c>
      <c r="L127" s="15" t="s">
        <v>7</v>
      </c>
      <c r="M127" s="72"/>
    </row>
    <row r="128" spans="2:13" ht="25" customHeight="1" x14ac:dyDescent="0.4">
      <c r="B128" s="68" t="s">
        <v>38</v>
      </c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72"/>
    </row>
    <row r="129" spans="2:13" ht="25" customHeight="1" x14ac:dyDescent="0.4">
      <c r="B129" s="69" t="s">
        <v>39</v>
      </c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72"/>
    </row>
    <row r="130" spans="2:13" ht="25" customHeight="1" x14ac:dyDescent="0.4">
      <c r="B130" s="70" t="s">
        <v>40</v>
      </c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72"/>
    </row>
    <row r="131" spans="2:13" ht="25" customHeight="1" x14ac:dyDescent="0.4">
      <c r="B131" s="73"/>
      <c r="C131" s="72"/>
      <c r="D131" s="72"/>
      <c r="E131" s="72"/>
      <c r="F131" s="72"/>
      <c r="G131" s="72"/>
      <c r="H131" s="72"/>
      <c r="I131" s="72"/>
      <c r="J131" s="72"/>
      <c r="K131" s="72"/>
      <c r="L131" s="72"/>
      <c r="M131" s="72"/>
    </row>
    <row r="132" spans="2:13" ht="25" customHeight="1" x14ac:dyDescent="0.4">
      <c r="B132" s="79">
        <f>DATE(CalendarYear,2,1)</f>
        <v>45323</v>
      </c>
      <c r="C132" s="14">
        <f>IF(DAY(JulSun1)=1,IF(AND(YEAR(JulSun1+15)=CalendarYear,MONTH(JulSun1+15)=7),JulSun1+15,""),IF(AND(YEAR(JulSun1+22)=CalendarYear,MONTH(JulSun1+22)=7),JulSun1+22,""))</f>
        <v>45494</v>
      </c>
      <c r="D132" s="14">
        <f>IF(DAY(JulSun1)=1,IF(AND(YEAR(JulSun1+16)=CalendarYear,MONTH(JulSun1+16)=7),JulSun1+16,""),IF(AND(YEAR(JulSun1+23)=CalendarYear,MONTH(JulSun1+23)=7),JulSun1+23,""))</f>
        <v>45495</v>
      </c>
      <c r="E132" s="14">
        <f>IF(DAY(JulSun1)=1,IF(AND(YEAR(JulSun1+17)=CalendarYear,MONTH(JulSun1+17)=7),JulSun1+17,""),IF(AND(YEAR(JulSun1+24)=CalendarYear,MONTH(JulSun1+24)=7),JulSun1+24,""))</f>
        <v>45496</v>
      </c>
      <c r="F132" s="14">
        <f>IF(DAY(JulSun1)=1,IF(AND(YEAR(JulSun1+18)=CalendarYear,MONTH(JulSun1+18)=7),JulSun1+18,""),IF(AND(YEAR(JulSun1+25)=CalendarYear,MONTH(JulSun1+25)=7),JulSun1+25,""))</f>
        <v>45497</v>
      </c>
      <c r="G132" s="14">
        <f>IF(DAY(JulSun1)=1,IF(AND(YEAR(JulSun1+19)=CalendarYear,MONTH(JulSun1+19)=7),JulSun1+19,""),IF(AND(YEAR(JulSun1+26)=CalendarYear,MONTH(JulSun1+26)=7),JulSun1+26,""))</f>
        <v>45498</v>
      </c>
      <c r="H132" s="14">
        <f>IF(DAY(JulSun1)=1,IF(AND(YEAR(JulSun1+20)=CalendarYear,MONTH(JulSun1+20)=7),JulSun1+20,""),IF(AND(YEAR(JulSun1+27)=CalendarYear,MONTH(JulSun1+27)=7),JulSun1+27,""))</f>
        <v>45499</v>
      </c>
      <c r="I132" s="14">
        <f>IF(DAY(JulSun1)=1,IF(AND(YEAR(JulSun1+21)=CalendarYear,MONTH(JulSun1+21)=7),JulSun1+21,""),IF(AND(YEAR(JulSun1+28)=CalendarYear,MONTH(JulSun1+28)=7),JulSun1+28,""))</f>
        <v>45500</v>
      </c>
      <c r="J132" s="14">
        <f>IF(DAY(JulSun1)=1,IF(AND(YEAR(JulSun1+22)=CalendarYear,MONTH(JulSun1+22)=7),JulSun1+22,""),IF(AND(YEAR(JulSun1+29)=CalendarYear,MONTH(JulSun1+29)=7),JulSun1+29,""))</f>
        <v>45501</v>
      </c>
      <c r="K132" s="14">
        <f>IF(DAY(JulSun1)=1,IF(AND(YEAR(JulSun1+23)=CalendarYear,MONTH(JulSun1+23)=7),JulSun1+23,""),IF(AND(YEAR(JulSun1+30)=CalendarYear,MONTH(JulSun1+30)=7),JulSun1+30,""))</f>
        <v>45502</v>
      </c>
      <c r="L132" s="14">
        <f>IF(DAY(JulSun1)=1,IF(AND(YEAR(JulSun1+24)=CalendarYear,MONTH(JulSun1+24)=7),JulSun1+24,""),IF(AND(YEAR(JulSun1+31)=CalendarYear,MONTH(JulSun1+31)=7),JulSun1+31,""))</f>
        <v>45503</v>
      </c>
      <c r="M132" s="14">
        <f>IF(DAY(JulSun1)=1,IF(AND(YEAR(JulSun1+25)=CalendarYear,MONTH(JulSun1+25)=7),JulSun1+25,""),IF(AND(YEAR(JulSun1+32)=CalendarYear,MONTH(JulSun1+32)=7),JulSun1+32,""))</f>
        <v>45504</v>
      </c>
    </row>
    <row r="133" spans="2:13" ht="25" customHeight="1" x14ac:dyDescent="0.4">
      <c r="B133" s="80"/>
      <c r="C133" s="15" t="s">
        <v>1</v>
      </c>
      <c r="D133" s="15" t="s">
        <v>2</v>
      </c>
      <c r="E133" s="15" t="s">
        <v>3</v>
      </c>
      <c r="F133" s="15" t="s">
        <v>4</v>
      </c>
      <c r="G133" s="15" t="s">
        <v>5</v>
      </c>
      <c r="H133" s="15" t="s">
        <v>6</v>
      </c>
      <c r="I133" s="15" t="s">
        <v>7</v>
      </c>
      <c r="J133" s="15" t="s">
        <v>1</v>
      </c>
      <c r="K133" s="15" t="s">
        <v>2</v>
      </c>
      <c r="L133" s="15" t="s">
        <v>3</v>
      </c>
      <c r="M133" s="15" t="s">
        <v>4</v>
      </c>
    </row>
    <row r="134" spans="2:13" ht="25" customHeight="1" x14ac:dyDescent="0.4">
      <c r="B134" s="68" t="s">
        <v>38</v>
      </c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</row>
    <row r="135" spans="2:13" ht="25" customHeight="1" x14ac:dyDescent="0.4">
      <c r="B135" s="69" t="s">
        <v>39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</row>
    <row r="136" spans="2:13" ht="25" customHeight="1" x14ac:dyDescent="0.4">
      <c r="B136" s="70" t="s">
        <v>40</v>
      </c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</row>
    <row r="137" spans="2:13" ht="25" customHeight="1" x14ac:dyDescent="0.4">
      <c r="B137" s="73"/>
      <c r="C137" s="72"/>
      <c r="D137" s="72"/>
      <c r="E137" s="72"/>
      <c r="F137" s="72"/>
      <c r="G137" s="72"/>
      <c r="H137" s="72"/>
      <c r="I137" s="72"/>
      <c r="J137" s="72"/>
      <c r="K137" s="72"/>
      <c r="L137" s="72"/>
      <c r="M137" s="72"/>
    </row>
    <row r="138" spans="2:13" ht="25" customHeight="1" x14ac:dyDescent="0.4">
      <c r="B138" s="73"/>
      <c r="C138" s="72"/>
      <c r="D138" s="72"/>
      <c r="E138" s="72"/>
      <c r="F138" s="72"/>
      <c r="G138" s="72"/>
      <c r="H138" s="72"/>
      <c r="I138" s="72"/>
      <c r="J138" s="72"/>
      <c r="K138" s="72"/>
      <c r="L138" s="72"/>
      <c r="M138" s="72"/>
    </row>
    <row r="139" spans="2:13" s="5" customFormat="1" ht="25" customHeight="1" x14ac:dyDescent="0.4">
      <c r="B139" s="81">
        <f>DATE(CalendarYear,8,1)</f>
        <v>45505</v>
      </c>
      <c r="C139" s="14">
        <f>IF(DAY(AugSun1)=1,"",IF(AND(YEAR(AugSun1+5)=CalendarYear,MONTH(AugSun1+5)=8),AugSun1+5,""))</f>
        <v>45505</v>
      </c>
      <c r="D139" s="14">
        <f>IF(DAY(AugSun1)=1,"",IF(AND(YEAR(AugSun1+6)=CalendarYear,MONTH(AugSun1+6)=8),AugSun1+6,""))</f>
        <v>45506</v>
      </c>
      <c r="E139" s="14">
        <f>IF(DAY(AugSun1)=1,IF(AND(YEAR(AugSun1)=CalendarYear,MONTH(AugSun1)=8),AugSun1,""),IF(AND(YEAR(AugSun1+7)=CalendarYear,MONTH(AugSun1+7)=8),AugSun1+7,""))</f>
        <v>45507</v>
      </c>
      <c r="F139" s="14">
        <f>IF(DAY(AugSun1)=1,IF(AND(YEAR(AugSun1+1)=CalendarYear,MONTH(AugSun1+1)=8),AugSun1+1,""),IF(AND(YEAR(AugSun1+8)=CalendarYear,MONTH(AugSun1+8)=8),AugSun1+8,""))</f>
        <v>45508</v>
      </c>
      <c r="G139" s="14">
        <f>IF(DAY(AugSun1)=1,IF(AND(YEAR(AugSun1+2)=CalendarYear,MONTH(AugSun1+2)=8),AugSun1+2,""),IF(AND(YEAR(AugSun1+9)=CalendarYear,MONTH(AugSun1+9)=8),AugSun1+9,""))</f>
        <v>45509</v>
      </c>
      <c r="H139" s="14">
        <f>IF(DAY(AugSun1)=1,IF(AND(YEAR(AugSun1+3)=CalendarYear,MONTH(AugSun1+3)=8),AugSun1+3,""),IF(AND(YEAR(AugSun1+10)=CalendarYear,MONTH(AugSun1+10)=8),AugSun1+10,""))</f>
        <v>45510</v>
      </c>
      <c r="I139" s="14">
        <f>IF(DAY(AugSun1)=1,IF(AND(YEAR(AugSun1+4)=CalendarYear,MONTH(AugSun1+4)=8),AugSun1+4,""),IF(AND(YEAR(AugSun1+11)=CalendarYear,MONTH(AugSun1+11)=8),AugSun1+11,""))</f>
        <v>45511</v>
      </c>
      <c r="J139" s="14">
        <f>IF(DAY(AugSun1)=1,IF(AND(YEAR(AugSun1+5)=CalendarYear,MONTH(AugSun1+5)=8),AugSun1+5,""),IF(AND(YEAR(AugSun1+12)=CalendarYear,MONTH(AugSun1+12)=8),AugSun1+12,""))</f>
        <v>45512</v>
      </c>
      <c r="K139" s="14">
        <f>IF(DAY(AugSun1)=1,IF(AND(YEAR(AugSun1+6)=CalendarYear,MONTH(AugSun1+6)=8),AugSun1+6,""),IF(AND(YEAR(AugSun1+13)=CalendarYear,MONTH(AugSun1+13)=8),AugSun1+13,""))</f>
        <v>45513</v>
      </c>
      <c r="L139" s="14">
        <f>IF(DAY(AugSun1)=1,IF(AND(YEAR(AugSun1+7)=CalendarYear,MONTH(AugSun1+7)=8),AugSun1+7,""),IF(AND(YEAR(AugSun1+14)=CalendarYear,MONTH(AugSun1+14)=8),AugSun1+14,""))</f>
        <v>45514</v>
      </c>
    </row>
    <row r="140" spans="2:13" s="5" customFormat="1" ht="25" customHeight="1" x14ac:dyDescent="0.4">
      <c r="B140" s="82"/>
      <c r="C140" s="15" t="s">
        <v>5</v>
      </c>
      <c r="D140" s="15" t="s">
        <v>6</v>
      </c>
      <c r="E140" s="15" t="s">
        <v>7</v>
      </c>
      <c r="F140" s="15" t="s">
        <v>1</v>
      </c>
      <c r="G140" s="15" t="s">
        <v>2</v>
      </c>
      <c r="H140" s="15" t="s">
        <v>3</v>
      </c>
      <c r="I140" s="15" t="s">
        <v>4</v>
      </c>
      <c r="J140" s="15" t="s">
        <v>5</v>
      </c>
      <c r="K140" s="15" t="s">
        <v>6</v>
      </c>
      <c r="L140" s="15" t="s">
        <v>7</v>
      </c>
    </row>
    <row r="141" spans="2:13" ht="25" customHeight="1" x14ac:dyDescent="0.4">
      <c r="B141" s="68" t="s">
        <v>38</v>
      </c>
      <c r="C141" s="10"/>
      <c r="D141" s="10"/>
      <c r="E141" s="10"/>
      <c r="F141" s="10"/>
      <c r="G141" s="10"/>
      <c r="H141" s="10"/>
      <c r="I141" s="10"/>
      <c r="J141" s="10"/>
      <c r="K141" s="10"/>
      <c r="L141" s="10"/>
    </row>
    <row r="142" spans="2:13" ht="25" customHeight="1" x14ac:dyDescent="0.4">
      <c r="B142" s="69" t="s">
        <v>39</v>
      </c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3" ht="25" customHeight="1" x14ac:dyDescent="0.4">
      <c r="B143" s="70" t="s">
        <v>40</v>
      </c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3" ht="25" customHeight="1" x14ac:dyDescent="0.4">
      <c r="B144" s="71"/>
    </row>
    <row r="145" spans="2:13" ht="25" customHeight="1" x14ac:dyDescent="0.4">
      <c r="B145" s="79">
        <f>DATE(CalendarYear,2,1)</f>
        <v>45323</v>
      </c>
      <c r="C145" s="14">
        <f>IF(DAY(AugSun1)=1,IF(AND(YEAR(AugSun1+8)=CalendarYear,MONTH(AugSun1+8)=8),AugSun1+8,""),IF(AND(YEAR(AugSun1+15)=CalendarYear,MONTH(AugSun1+15)=8),AugSun1+15,""))</f>
        <v>45515</v>
      </c>
      <c r="D145" s="14">
        <f>IF(DAY(AugSun1)=1,IF(AND(YEAR(AugSun1+9)=CalendarYear,MONTH(AugSun1+9)=8),AugSun1+9,""),IF(AND(YEAR(AugSun1+16)=CalendarYear,MONTH(AugSun1+16)=8),AugSun1+16,""))</f>
        <v>45516</v>
      </c>
      <c r="E145" s="14">
        <f>IF(DAY(AugSun1)=1,IF(AND(YEAR(AugSun1+10)=CalendarYear,MONTH(AugSun1+10)=8),AugSun1+10,""),IF(AND(YEAR(AugSun1+17)=CalendarYear,MONTH(AugSun1+17)=8),AugSun1+17,""))</f>
        <v>45517</v>
      </c>
      <c r="F145" s="14">
        <f>IF(DAY(AugSun1)=1,IF(AND(YEAR(AugSun1+11)=CalendarYear,MONTH(AugSun1+11)=8),AugSun1+11,""),IF(AND(YEAR(AugSun1+18)=CalendarYear,MONTH(AugSun1+18)=8),AugSun1+18,""))</f>
        <v>45518</v>
      </c>
      <c r="G145" s="14">
        <f>IF(DAY(AugSun1)=1,IF(AND(YEAR(AugSun1+12)=CalendarYear,MONTH(AugSun1+12)=8),AugSun1+12,""),IF(AND(YEAR(AugSun1+19)=CalendarYear,MONTH(AugSun1+19)=8),AugSun1+19,""))</f>
        <v>45519</v>
      </c>
      <c r="H145" s="14">
        <f>IF(DAY(AugSun1)=1,IF(AND(YEAR(AugSun1+13)=CalendarYear,MONTH(AugSun1+13)=8),AugSun1+13,""),IF(AND(YEAR(AugSun1+20)=CalendarYear,MONTH(AugSun1+20)=8),AugSun1+20,""))</f>
        <v>45520</v>
      </c>
      <c r="I145" s="14">
        <f>IF(DAY(AugSun1)=1,IF(AND(YEAR(AugSun1+14)=CalendarYear,MONTH(AugSun1+14)=8),AugSun1+14,""),IF(AND(YEAR(AugSun1+21)=CalendarYear,MONTH(AugSun1+21)=8),AugSun1+21,""))</f>
        <v>45521</v>
      </c>
      <c r="J145" s="14">
        <f>IF(DAY(AugSun1)=1,IF(AND(YEAR(AugSun1+15)=CalendarYear,MONTH(AugSun1+15)=8),AugSun1+15,""),IF(AND(YEAR(AugSun1+22)=CalendarYear,MONTH(AugSun1+22)=8),AugSun1+22,""))</f>
        <v>45522</v>
      </c>
      <c r="K145" s="14">
        <f>IF(DAY(AugSun1)=1,IF(AND(YEAR(AugSun1+16)=CalendarYear,MONTH(AugSun1+16)=8),AugSun1+16,""),IF(AND(YEAR(AugSun1+23)=CalendarYear,MONTH(AugSun1+23)=8),AugSun1+23,""))</f>
        <v>45523</v>
      </c>
      <c r="L145" s="14">
        <f>IF(DAY(AugSun1)=1,IF(AND(YEAR(AugSun1+17)=CalendarYear,MONTH(AugSun1+17)=8),AugSun1+17,""),IF(AND(YEAR(AugSun1+24)=CalendarYear,MONTH(AugSun1+24)=8),AugSun1+24,""))</f>
        <v>45524</v>
      </c>
      <c r="M145" s="72"/>
    </row>
    <row r="146" spans="2:13" ht="25" customHeight="1" x14ac:dyDescent="0.4">
      <c r="B146" s="80"/>
      <c r="C146" s="15" t="s">
        <v>1</v>
      </c>
      <c r="D146" s="15" t="s">
        <v>2</v>
      </c>
      <c r="E146" s="15" t="s">
        <v>3</v>
      </c>
      <c r="F146" s="15" t="s">
        <v>4</v>
      </c>
      <c r="G146" s="15" t="s">
        <v>5</v>
      </c>
      <c r="H146" s="15" t="s">
        <v>6</v>
      </c>
      <c r="I146" s="15" t="s">
        <v>7</v>
      </c>
      <c r="J146" s="15" t="s">
        <v>1</v>
      </c>
      <c r="K146" s="15" t="s">
        <v>2</v>
      </c>
      <c r="L146" s="15" t="s">
        <v>3</v>
      </c>
      <c r="M146" s="72"/>
    </row>
    <row r="147" spans="2:13" ht="25" customHeight="1" x14ac:dyDescent="0.4">
      <c r="B147" s="68" t="s">
        <v>38</v>
      </c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72"/>
    </row>
    <row r="148" spans="2:13" ht="25" customHeight="1" x14ac:dyDescent="0.4">
      <c r="B148" s="69" t="s">
        <v>39</v>
      </c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72"/>
    </row>
    <row r="149" spans="2:13" ht="25" customHeight="1" x14ac:dyDescent="0.4">
      <c r="B149" s="70" t="s">
        <v>40</v>
      </c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72"/>
    </row>
    <row r="150" spans="2:13" ht="25" customHeight="1" x14ac:dyDescent="0.4">
      <c r="B150" s="73"/>
      <c r="C150" s="72"/>
      <c r="D150" s="72"/>
      <c r="E150" s="72"/>
      <c r="F150" s="72"/>
      <c r="G150" s="72"/>
      <c r="H150" s="72"/>
      <c r="I150" s="72"/>
      <c r="J150" s="72"/>
      <c r="K150" s="72"/>
      <c r="L150" s="72"/>
      <c r="M150" s="72"/>
    </row>
    <row r="151" spans="2:13" ht="25" customHeight="1" x14ac:dyDescent="0.4">
      <c r="B151" s="79">
        <f>DATE(CalendarYear,2,1)</f>
        <v>45323</v>
      </c>
      <c r="C151" s="14">
        <f>IF(DAY(AugSun1)=1,IF(AND(YEAR(AugSun1+18)=CalendarYear,MONTH(AugSun1+18)=8),AugSun1+18,""),IF(AND(YEAR(AugSun1+25)=CalendarYear,MONTH(AugSun1+25)=8),AugSun1+25,""))</f>
        <v>45525</v>
      </c>
      <c r="D151" s="14">
        <f>IF(DAY(AugSun1)=1,IF(AND(YEAR(AugSun1+19)=CalendarYear,MONTH(AugSun1+19)=8),AugSun1+19,""),IF(AND(YEAR(AugSun1+26)=CalendarYear,MONTH(AugSun1+26)=8),AugSun1+26,""))</f>
        <v>45526</v>
      </c>
      <c r="E151" s="14">
        <f>IF(DAY(AugSun1)=1,IF(AND(YEAR(AugSun1+20)=CalendarYear,MONTH(AugSun1+20)=8),AugSun1+20,""),IF(AND(YEAR(AugSun1+27)=CalendarYear,MONTH(AugSun1+27)=8),AugSun1+27,""))</f>
        <v>45527</v>
      </c>
      <c r="F151" s="14">
        <f>IF(DAY(AugSun1)=1,IF(AND(YEAR(AugSun1+21)=CalendarYear,MONTH(AugSun1+21)=8),AugSun1+21,""),IF(AND(YEAR(AugSun1+28)=CalendarYear,MONTH(AugSun1+28)=8),AugSun1+28,""))</f>
        <v>45528</v>
      </c>
      <c r="G151" s="14">
        <f>IF(DAY(AugSun1)=1,IF(AND(YEAR(AugSun1+22)=CalendarYear,MONTH(AugSun1+22)=8),AugSun1+22,""),IF(AND(YEAR(AugSun1+29)=CalendarYear,MONTH(AugSun1+29)=8),AugSun1+29,""))</f>
        <v>45529</v>
      </c>
      <c r="H151" s="14">
        <f>IF(DAY(AugSun1)=1,IF(AND(YEAR(AugSun1+23)=CalendarYear,MONTH(AugSun1+23)=8),AugSun1+23,""),IF(AND(YEAR(AugSun1+30)=CalendarYear,MONTH(AugSun1+30)=8),AugSun1+30,""))</f>
        <v>45530</v>
      </c>
      <c r="I151" s="14">
        <f>IF(DAY(AugSun1)=1,IF(AND(YEAR(AugSun1+24)=CalendarYear,MONTH(AugSun1+24)=8),AugSun1+24,""),IF(AND(YEAR(AugSun1+31)=CalendarYear,MONTH(AugSun1+31)=8),AugSun1+31,""))</f>
        <v>45531</v>
      </c>
      <c r="J151" s="14">
        <f>IF(DAY(AugSun1)=1,IF(AND(YEAR(AugSun1+25)=CalendarYear,MONTH(AugSun1+25)=8),AugSun1+25,""),IF(AND(YEAR(AugSun1+32)=CalendarYear,MONTH(AugSun1+32)=8),AugSun1+32,""))</f>
        <v>45532</v>
      </c>
      <c r="K151" s="14">
        <f>IF(DAY(AugSun1)=1,IF(AND(YEAR(AugSun1+26)=CalendarYear,MONTH(AugSun1+26)=8),AugSun1+26,""),IF(AND(YEAR(AugSun1+33)=CalendarYear,MONTH(AugSun1+33)=8),AugSun1+33,""))</f>
        <v>45533</v>
      </c>
      <c r="L151" s="12">
        <f>IF(DAY(AugSun1)=1,IF(AND(YEAR(AugSun1+27)=CalendarYear,MONTH(AugSun1+27)=8),AugSun1+27,""),IF(AND(YEAR(AugSun1+34)=CalendarYear,MONTH(AugSun1+34)=8),AugSun1+34,""))</f>
        <v>45534</v>
      </c>
      <c r="M151" s="12">
        <f>IF(DAY(AugSun1)=1,IF(AND(YEAR(AugSun1+28)=CalendarYear,MONTH(AugSun1+28)=8),AugSun1+28,""),IF(AND(YEAR(AugSun1+35)=CalendarYear,MONTH(AugSun1+35)=8),AugSun1+35,""))</f>
        <v>45535</v>
      </c>
    </row>
    <row r="152" spans="2:13" ht="25" customHeight="1" x14ac:dyDescent="0.4">
      <c r="B152" s="80"/>
      <c r="C152" s="15" t="s">
        <v>4</v>
      </c>
      <c r="D152" s="15" t="s">
        <v>5</v>
      </c>
      <c r="E152" s="15" t="s">
        <v>6</v>
      </c>
      <c r="F152" s="15" t="s">
        <v>7</v>
      </c>
      <c r="G152" s="15" t="s">
        <v>1</v>
      </c>
      <c r="H152" s="15" t="s">
        <v>2</v>
      </c>
      <c r="I152" s="15" t="s">
        <v>3</v>
      </c>
      <c r="J152" s="15" t="s">
        <v>4</v>
      </c>
      <c r="K152" s="15" t="s">
        <v>5</v>
      </c>
      <c r="L152" s="13" t="s">
        <v>6</v>
      </c>
      <c r="M152" s="13" t="s">
        <v>7</v>
      </c>
    </row>
    <row r="153" spans="2:13" ht="25" customHeight="1" x14ac:dyDescent="0.4">
      <c r="B153" s="68" t="s">
        <v>38</v>
      </c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</row>
    <row r="154" spans="2:13" ht="25" customHeight="1" x14ac:dyDescent="0.4">
      <c r="B154" s="69" t="s">
        <v>39</v>
      </c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</row>
    <row r="155" spans="2:13" ht="25" customHeight="1" x14ac:dyDescent="0.4">
      <c r="B155" s="70" t="s">
        <v>40</v>
      </c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</row>
    <row r="156" spans="2:13" ht="25" customHeight="1" x14ac:dyDescent="0.4">
      <c r="B156" s="73"/>
      <c r="C156" s="72"/>
      <c r="D156" s="72"/>
      <c r="E156" s="72"/>
      <c r="F156" s="72"/>
      <c r="G156" s="72"/>
      <c r="H156" s="72"/>
      <c r="I156" s="72"/>
      <c r="J156" s="72"/>
      <c r="K156" s="72"/>
      <c r="L156" s="72"/>
      <c r="M156" s="72"/>
    </row>
    <row r="157" spans="2:13" ht="25" customHeight="1" x14ac:dyDescent="0.4">
      <c r="B157" s="73"/>
      <c r="C157" s="72"/>
      <c r="D157" s="72"/>
      <c r="E157" s="72"/>
      <c r="F157" s="72"/>
      <c r="G157" s="72"/>
      <c r="H157" s="72"/>
      <c r="I157" s="72"/>
      <c r="J157" s="72"/>
      <c r="K157" s="72"/>
      <c r="L157" s="72"/>
      <c r="M157" s="72"/>
    </row>
    <row r="158" spans="2:13" s="5" customFormat="1" ht="25" customHeight="1" x14ac:dyDescent="0.4">
      <c r="B158" s="81">
        <f>DATE(CalendarYear,9,1)</f>
        <v>45536</v>
      </c>
      <c r="C158" s="12">
        <f>IF(DAY(SepSun1)=1,"",IF(AND(YEAR(SepSun1+1)=CalendarYear,MONTH(SepSun1+1)=9),SepSun1+1,""))</f>
        <v>45536</v>
      </c>
      <c r="D158" s="12">
        <f>IF(DAY(SepSun1)=1,"",IF(AND(YEAR(SepSun1+2)=CalendarYear,MONTH(SepSun1+2)=9),SepSun1+2,""))</f>
        <v>45537</v>
      </c>
      <c r="E158" s="12">
        <f>IF(DAY(SepSun1)=1,"",IF(AND(YEAR(SepSun1+3)=CalendarYear,MONTH(SepSun1+3)=9),SepSun1+3,""))</f>
        <v>45538</v>
      </c>
      <c r="F158" s="12">
        <f>IF(DAY(SepSun1)=1,"",IF(AND(YEAR(SepSun1+4)=CalendarYear,MONTH(SepSun1+4)=9),SepSun1+4,""))</f>
        <v>45539</v>
      </c>
      <c r="G158" s="12">
        <f>IF(DAY(SepSun1)=1,"",IF(AND(YEAR(SepSun1+5)=CalendarYear,MONTH(SepSun1+5)=9),SepSun1+5,""))</f>
        <v>45540</v>
      </c>
      <c r="H158" s="14">
        <f>IF(DAY(SepSun1)=1,"",IF(AND(YEAR(SepSun1+6)=CalendarYear,MONTH(SepSun1+6)=9),SepSun1+6,""))</f>
        <v>45541</v>
      </c>
      <c r="I158" s="14">
        <f>IF(DAY(SepSun1)=1,IF(AND(YEAR(SepSun1)=CalendarYear,MONTH(SepSun1)=9),SepSun1,""),IF(AND(YEAR(SepSun1+7)=CalendarYear,MONTH(SepSun1+7)=9),SepSun1+7,""))</f>
        <v>45542</v>
      </c>
      <c r="J158" s="14">
        <f>IF(DAY(SepSun1)=1,IF(AND(YEAR(SepSun1+1)=CalendarYear,MONTH(SepSun1+1)=9),SepSun1+1,""),IF(AND(YEAR(SepSun1+8)=CalendarYear,MONTH(SepSun1+8)=9),SepSun1+8,""))</f>
        <v>45543</v>
      </c>
      <c r="K158" s="14">
        <f>IF(DAY(SepSun1)=1,IF(AND(YEAR(SepSun1+2)=CalendarYear,MONTH(SepSun1+2)=9),SepSun1+2,""),IF(AND(YEAR(SepSun1+9)=CalendarYear,MONTH(SepSun1+9)=9),SepSun1+9,""))</f>
        <v>45544</v>
      </c>
      <c r="L158" s="14">
        <f>IF(DAY(SepSun1)=1,IF(AND(YEAR(SepSun1+3)=CalendarYear,MONTH(SepSun1+3)=9),SepSun1+3,""),IF(AND(YEAR(SepSun1+10)=CalendarYear,MONTH(SepSun1+10)=9),SepSun1+10,""))</f>
        <v>45545</v>
      </c>
    </row>
    <row r="159" spans="2:13" s="5" customFormat="1" ht="25" customHeight="1" x14ac:dyDescent="0.4">
      <c r="B159" s="82"/>
      <c r="C159" s="13" t="s">
        <v>1</v>
      </c>
      <c r="D159" s="13" t="s">
        <v>2</v>
      </c>
      <c r="E159" s="13" t="s">
        <v>3</v>
      </c>
      <c r="F159" s="13" t="s">
        <v>4</v>
      </c>
      <c r="G159" s="13" t="s">
        <v>5</v>
      </c>
      <c r="H159" s="15" t="s">
        <v>6</v>
      </c>
      <c r="I159" s="15" t="s">
        <v>7</v>
      </c>
      <c r="J159" s="15" t="s">
        <v>1</v>
      </c>
      <c r="K159" s="15" t="s">
        <v>2</v>
      </c>
      <c r="L159" s="15" t="s">
        <v>3</v>
      </c>
    </row>
    <row r="160" spans="2:13" ht="25" customHeight="1" x14ac:dyDescent="0.4">
      <c r="B160" s="68" t="s">
        <v>38</v>
      </c>
      <c r="C160" s="10"/>
      <c r="D160" s="10"/>
      <c r="E160" s="10"/>
      <c r="F160" s="10"/>
      <c r="G160" s="10"/>
      <c r="H160" s="10"/>
      <c r="I160" s="10"/>
      <c r="J160" s="10"/>
      <c r="K160" s="10"/>
      <c r="L160" s="10"/>
    </row>
    <row r="161" spans="2:13" ht="25" customHeight="1" x14ac:dyDescent="0.4">
      <c r="B161" s="69" t="s">
        <v>39</v>
      </c>
      <c r="C161" s="11"/>
      <c r="D161" s="11"/>
      <c r="E161" s="11"/>
      <c r="F161" s="11"/>
      <c r="G161" s="11"/>
      <c r="H161" s="11"/>
      <c r="I161" s="11"/>
      <c r="J161" s="11"/>
      <c r="K161" s="11"/>
      <c r="L161" s="11"/>
    </row>
    <row r="162" spans="2:13" ht="25" customHeight="1" x14ac:dyDescent="0.4">
      <c r="B162" s="70" t="s">
        <v>40</v>
      </c>
      <c r="C162" s="10"/>
      <c r="D162" s="10"/>
      <c r="E162" s="10"/>
      <c r="F162" s="10"/>
      <c r="G162" s="10"/>
      <c r="H162" s="10"/>
      <c r="I162" s="10"/>
      <c r="J162" s="10"/>
      <c r="K162" s="10"/>
      <c r="L162" s="10"/>
    </row>
    <row r="163" spans="2:13" ht="25" customHeight="1" x14ac:dyDescent="0.4">
      <c r="B163" s="71"/>
    </row>
    <row r="164" spans="2:13" ht="25" customHeight="1" x14ac:dyDescent="0.4">
      <c r="B164" s="79">
        <f>DATE(CalendarYear,2,1)</f>
        <v>45323</v>
      </c>
      <c r="C164" s="14">
        <f>IF(DAY(SepSun1)=1,IF(AND(YEAR(SepSun1+4)=CalendarYear,MONTH(SepSun1+4)=9),SepSun1+4,""),IF(AND(YEAR(SepSun1+11)=CalendarYear,MONTH(SepSun1+11)=9),SepSun1+11,""))</f>
        <v>45546</v>
      </c>
      <c r="D164" s="14">
        <f>IF(DAY(SepSun1)=1,IF(AND(YEAR(SepSun1+5)=CalendarYear,MONTH(SepSun1+5)=9),SepSun1+5,""),IF(AND(YEAR(SepSun1+12)=CalendarYear,MONTH(SepSun1+12)=9),SepSun1+12,""))</f>
        <v>45547</v>
      </c>
      <c r="E164" s="14">
        <f>IF(DAY(SepSun1)=1,IF(AND(YEAR(SepSun1+6)=CalendarYear,MONTH(SepSun1+6)=9),SepSun1+6,""),IF(AND(YEAR(SepSun1+13)=CalendarYear,MONTH(SepSun1+13)=9),SepSun1+13,""))</f>
        <v>45548</v>
      </c>
      <c r="F164" s="14">
        <f>IF(DAY(SepSun1)=1,IF(AND(YEAR(SepSun1+7)=CalendarYear,MONTH(SepSun1+7)=9),SepSun1+7,""),IF(AND(YEAR(SepSun1+14)=CalendarYear,MONTH(SepSun1+14)=9),SepSun1+14,""))</f>
        <v>45549</v>
      </c>
      <c r="G164" s="14">
        <f>IF(DAY(SepSun1)=1,IF(AND(YEAR(SepSun1+8)=CalendarYear,MONTH(SepSun1+8)=9),SepSun1+8,""),IF(AND(YEAR(SepSun1+15)=CalendarYear,MONTH(SepSun1+15)=9),SepSun1+15,""))</f>
        <v>45550</v>
      </c>
      <c r="H164" s="14">
        <f>IF(DAY(SepSun1)=1,IF(AND(YEAR(SepSun1+9)=CalendarYear,MONTH(SepSun1+9)=9),SepSun1+9,""),IF(AND(YEAR(SepSun1+16)=CalendarYear,MONTH(SepSun1+16)=9),SepSun1+16,""))</f>
        <v>45551</v>
      </c>
      <c r="I164" s="14">
        <f>IF(DAY(SepSun1)=1,IF(AND(YEAR(SepSun1+10)=CalendarYear,MONTH(SepSun1+10)=9),SepSun1+10,""),IF(AND(YEAR(SepSun1+17)=CalendarYear,MONTH(SepSun1+17)=9),SepSun1+17,""))</f>
        <v>45552</v>
      </c>
      <c r="J164" s="14">
        <f>IF(DAY(SepSun1)=1,IF(AND(YEAR(SepSun1+11)=CalendarYear,MONTH(SepSun1+11)=9),SepSun1+11,""),IF(AND(YEAR(SepSun1+18)=CalendarYear,MONTH(SepSun1+18)=9),SepSun1+18,""))</f>
        <v>45553</v>
      </c>
      <c r="K164" s="14">
        <f>IF(DAY(SepSun1)=1,IF(AND(YEAR(SepSun1+12)=CalendarYear,MONTH(SepSun1+12)=9),SepSun1+12,""),IF(AND(YEAR(SepSun1+19)=CalendarYear,MONTH(SepSun1+19)=9),SepSun1+19,""))</f>
        <v>45554</v>
      </c>
      <c r="L164" s="14">
        <f>IF(DAY(SepSun1)=1,IF(AND(YEAR(SepSun1+13)=CalendarYear,MONTH(SepSun1+13)=9),SepSun1+13,""),IF(AND(YEAR(SepSun1+20)=CalendarYear,MONTH(SepSun1+20)=9),SepSun1+20,""))</f>
        <v>45555</v>
      </c>
      <c r="M164" s="72"/>
    </row>
    <row r="165" spans="2:13" ht="25" customHeight="1" x14ac:dyDescent="0.4">
      <c r="B165" s="80"/>
      <c r="C165" s="15" t="s">
        <v>4</v>
      </c>
      <c r="D165" s="15" t="s">
        <v>5</v>
      </c>
      <c r="E165" s="15" t="s">
        <v>6</v>
      </c>
      <c r="F165" s="15" t="s">
        <v>7</v>
      </c>
      <c r="G165" s="15" t="s">
        <v>1</v>
      </c>
      <c r="H165" s="15" t="s">
        <v>2</v>
      </c>
      <c r="I165" s="15" t="s">
        <v>3</v>
      </c>
      <c r="J165" s="15" t="s">
        <v>4</v>
      </c>
      <c r="K165" s="15" t="s">
        <v>5</v>
      </c>
      <c r="L165" s="15" t="s">
        <v>6</v>
      </c>
      <c r="M165" s="72"/>
    </row>
    <row r="166" spans="2:13" ht="25" customHeight="1" x14ac:dyDescent="0.4">
      <c r="B166" s="68" t="s">
        <v>38</v>
      </c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72"/>
    </row>
    <row r="167" spans="2:13" ht="25" customHeight="1" x14ac:dyDescent="0.4">
      <c r="B167" s="69" t="s">
        <v>39</v>
      </c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72"/>
    </row>
    <row r="168" spans="2:13" ht="25" customHeight="1" x14ac:dyDescent="0.4">
      <c r="B168" s="70" t="s">
        <v>40</v>
      </c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72"/>
    </row>
    <row r="169" spans="2:13" ht="25" customHeight="1" x14ac:dyDescent="0.4">
      <c r="B169" s="73"/>
      <c r="C169" s="72"/>
      <c r="D169" s="72"/>
      <c r="E169" s="72"/>
      <c r="F169" s="72"/>
      <c r="G169" s="72"/>
      <c r="H169" s="72"/>
      <c r="I169" s="72"/>
      <c r="J169" s="72"/>
      <c r="K169" s="72"/>
      <c r="L169" s="72"/>
      <c r="M169" s="72"/>
    </row>
    <row r="170" spans="2:13" ht="25" customHeight="1" x14ac:dyDescent="0.4">
      <c r="B170" s="79">
        <f>DATE(CalendarYear,2,1)</f>
        <v>45323</v>
      </c>
      <c r="C170" s="14">
        <f>IF(DAY(SepSun1)=1,IF(AND(YEAR(SepSun1+14)=CalendarYear,MONTH(SepSun1+14)=9),SepSun1+14,""),IF(AND(YEAR(SepSun1+21)=CalendarYear,MONTH(SepSun1+21)=9),SepSun1+21,""))</f>
        <v>45556</v>
      </c>
      <c r="D170" s="14">
        <f>IF(DAY(SepSun1)=1,IF(AND(YEAR(SepSun1+15)=CalendarYear,MONTH(SepSun1+15)=9),SepSun1+15,""),IF(AND(YEAR(SepSun1+22)=CalendarYear,MONTH(SepSun1+22)=9),SepSun1+22,""))</f>
        <v>45557</v>
      </c>
      <c r="E170" s="14">
        <f>IF(DAY(SepSun1)=1,IF(AND(YEAR(SepSun1+16)=CalendarYear,MONTH(SepSun1+16)=9),SepSun1+16,""),IF(AND(YEAR(SepSun1+23)=CalendarYear,MONTH(SepSun1+23)=9),SepSun1+23,""))</f>
        <v>45558</v>
      </c>
      <c r="F170" s="14">
        <f>IF(DAY(SepSun1)=1,IF(AND(YEAR(SepSun1+17)=CalendarYear,MONTH(SepSun1+17)=9),SepSun1+17,""),IF(AND(YEAR(SepSun1+24)=CalendarYear,MONTH(SepSun1+24)=9),SepSun1+24,""))</f>
        <v>45559</v>
      </c>
      <c r="G170" s="14">
        <f>IF(DAY(SepSun1)=1,IF(AND(YEAR(SepSun1+18)=CalendarYear,MONTH(SepSun1+18)=9),SepSun1+18,""),IF(AND(YEAR(SepSun1+25)=CalendarYear,MONTH(SepSun1+25)=9),SepSun1+25,""))</f>
        <v>45560</v>
      </c>
      <c r="H170" s="14">
        <f>IF(DAY(SepSun1)=1,IF(AND(YEAR(SepSun1+19)=CalendarYear,MONTH(SepSun1+19)=9),SepSun1+19,""),IF(AND(YEAR(SepSun1+26)=CalendarYear,MONTH(SepSun1+26)=9),SepSun1+26,""))</f>
        <v>45561</v>
      </c>
      <c r="I170" s="14">
        <f>IF(DAY(SepSun1)=1,IF(AND(YEAR(SepSun1+20)=CalendarYear,MONTH(SepSun1+20)=9),SepSun1+20,""),IF(AND(YEAR(SepSun1+27)=CalendarYear,MONTH(SepSun1+27)=9),SepSun1+27,""))</f>
        <v>45562</v>
      </c>
      <c r="J170" s="14">
        <f>IF(DAY(SepSun1)=1,IF(AND(YEAR(SepSun1+21)=CalendarYear,MONTH(SepSun1+21)=9),SepSun1+21,""),IF(AND(YEAR(SepSun1+28)=CalendarYear,MONTH(SepSun1+28)=9),SepSun1+28,""))</f>
        <v>45563</v>
      </c>
      <c r="K170" s="14">
        <f>IF(DAY(SepSun1)=1,IF(AND(YEAR(SepSun1+22)=CalendarYear,MONTH(SepSun1+22)=9),SepSun1+22,""),IF(AND(YEAR(SepSun1+29)=CalendarYear,MONTH(SepSun1+29)=9),SepSun1+29,""))</f>
        <v>45564</v>
      </c>
      <c r="L170" s="14">
        <f>IF(DAY(SepSun1)=1,IF(AND(YEAR(SepSun1+23)=CalendarYear,MONTH(SepSun1+23)=9),SepSun1+23,""),IF(AND(YEAR(SepSun1+30)=CalendarYear,MONTH(SepSun1+30)=9),SepSun1+30,""))</f>
        <v>45565</v>
      </c>
      <c r="M170" s="7"/>
    </row>
    <row r="171" spans="2:13" ht="25" customHeight="1" x14ac:dyDescent="0.4">
      <c r="B171" s="80"/>
      <c r="C171" s="15" t="s">
        <v>7</v>
      </c>
      <c r="D171" s="15" t="s">
        <v>1</v>
      </c>
      <c r="E171" s="15" t="s">
        <v>2</v>
      </c>
      <c r="F171" s="15" t="s">
        <v>3</v>
      </c>
      <c r="G171" s="15" t="s">
        <v>4</v>
      </c>
      <c r="H171" s="15" t="s">
        <v>5</v>
      </c>
      <c r="I171" s="15" t="s">
        <v>6</v>
      </c>
      <c r="J171" s="15" t="s">
        <v>7</v>
      </c>
      <c r="K171" s="15" t="s">
        <v>1</v>
      </c>
      <c r="L171" s="15" t="s">
        <v>2</v>
      </c>
      <c r="M171" s="6"/>
    </row>
    <row r="172" spans="2:13" ht="25" customHeight="1" x14ac:dyDescent="0.4">
      <c r="B172" s="68" t="s">
        <v>38</v>
      </c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</row>
    <row r="173" spans="2:13" ht="25" customHeight="1" x14ac:dyDescent="0.4">
      <c r="B173" s="69" t="s">
        <v>39</v>
      </c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</row>
    <row r="174" spans="2:13" ht="25" customHeight="1" x14ac:dyDescent="0.4">
      <c r="B174" s="70" t="s">
        <v>40</v>
      </c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1"/>
    </row>
    <row r="175" spans="2:13" ht="25" customHeight="1" x14ac:dyDescent="0.4">
      <c r="B175" s="73"/>
      <c r="C175" s="72"/>
      <c r="D175" s="72"/>
      <c r="E175" s="72"/>
      <c r="F175" s="72"/>
      <c r="G175" s="72"/>
      <c r="H175" s="72"/>
      <c r="I175" s="72"/>
      <c r="J175" s="72"/>
      <c r="K175" s="72"/>
      <c r="L175" s="72"/>
      <c r="M175" s="72"/>
    </row>
    <row r="176" spans="2:13" ht="25" customHeight="1" x14ac:dyDescent="0.4">
      <c r="B176" s="73"/>
      <c r="C176" s="72"/>
      <c r="D176" s="72"/>
      <c r="E176" s="72"/>
      <c r="F176" s="72"/>
      <c r="G176" s="72"/>
      <c r="H176" s="72"/>
      <c r="I176" s="72"/>
      <c r="J176" s="72"/>
      <c r="K176" s="72"/>
      <c r="L176" s="72"/>
      <c r="M176" s="72"/>
    </row>
    <row r="177" spans="2:13" s="5" customFormat="1" ht="25" customHeight="1" x14ac:dyDescent="0.4">
      <c r="B177" s="81">
        <f>DATE(CalendarYear,10,1)</f>
        <v>45566</v>
      </c>
      <c r="C177" s="14">
        <f>IF(DAY(OctSun1)=1,"",IF(AND(YEAR(OctSun1+3)=CalendarYear,MONTH(OctSun1+3)=10),OctSun1+3,""))</f>
        <v>45566</v>
      </c>
      <c r="D177" s="14">
        <f>IF(DAY(OctSun1)=1,"",IF(AND(YEAR(OctSun1+4)=CalendarYear,MONTH(OctSun1+4)=10),OctSun1+4,""))</f>
        <v>45567</v>
      </c>
      <c r="E177" s="14">
        <f>IF(DAY(OctSun1)=1,"",IF(AND(YEAR(OctSun1+5)=CalendarYear,MONTH(OctSun1+5)=10),OctSun1+5,""))</f>
        <v>45568</v>
      </c>
      <c r="F177" s="14">
        <f>IF(DAY(OctSun1)=1,"",IF(AND(YEAR(OctSun1+6)=CalendarYear,MONTH(OctSun1+6)=10),OctSun1+6,""))</f>
        <v>45569</v>
      </c>
      <c r="G177" s="14">
        <f>IF(DAY(OctSun1)=1,IF(AND(YEAR(OctSun1)=CalendarYear,MONTH(OctSun1)=10),OctSun1,""),IF(AND(YEAR(OctSun1+7)=CalendarYear,MONTH(OctSun1+7)=10),OctSun1+7,""))</f>
        <v>45570</v>
      </c>
      <c r="H177" s="14">
        <f>IF(DAY(OctSun1)=1,IF(AND(YEAR(OctSun1+1)=CalendarYear,MONTH(OctSun1+1)=10),OctSun1+1,""),IF(AND(YEAR(OctSun1+8)=CalendarYear,MONTH(OctSun1+8)=10),OctSun1+8,""))</f>
        <v>45571</v>
      </c>
      <c r="I177" s="14">
        <f>IF(DAY(OctSun1)=1,IF(AND(YEAR(OctSun1+2)=CalendarYear,MONTH(OctSun1+2)=10),OctSun1+2,""),IF(AND(YEAR(OctSun1+9)=CalendarYear,MONTH(OctSun1+9)=10),OctSun1+9,""))</f>
        <v>45572</v>
      </c>
      <c r="J177" s="14">
        <f>IF(DAY(OctSun1)=1,IF(AND(YEAR(OctSun1+3)=CalendarYear,MONTH(OctSun1+3)=10),OctSun1+3,""),IF(AND(YEAR(OctSun1+10)=CalendarYear,MONTH(OctSun1+10)=10),OctSun1+10,""))</f>
        <v>45573</v>
      </c>
      <c r="K177" s="14">
        <f>IF(DAY(OctSun1)=1,IF(AND(YEAR(OctSun1+4)=CalendarYear,MONTH(OctSun1+4)=10),OctSun1+4,""),IF(AND(YEAR(OctSun1+11)=CalendarYear,MONTH(OctSun1+11)=10),OctSun1+11,""))</f>
        <v>45574</v>
      </c>
      <c r="L177" s="14">
        <f>IF(DAY(OctSun1)=1,IF(AND(YEAR(OctSun1+5)=CalendarYear,MONTH(OctSun1+5)=10),OctSun1+5,""),IF(AND(YEAR(OctSun1+12)=CalendarYear,MONTH(OctSun1+12)=10),OctSun1+12,""))</f>
        <v>45575</v>
      </c>
    </row>
    <row r="178" spans="2:13" s="5" customFormat="1" ht="25" customHeight="1" x14ac:dyDescent="0.4">
      <c r="B178" s="82"/>
      <c r="C178" s="15" t="s">
        <v>3</v>
      </c>
      <c r="D178" s="15" t="s">
        <v>4</v>
      </c>
      <c r="E178" s="15" t="s">
        <v>5</v>
      </c>
      <c r="F178" s="15" t="s">
        <v>6</v>
      </c>
      <c r="G178" s="15" t="s">
        <v>7</v>
      </c>
      <c r="H178" s="15" t="s">
        <v>1</v>
      </c>
      <c r="I178" s="15" t="s">
        <v>2</v>
      </c>
      <c r="J178" s="15" t="s">
        <v>3</v>
      </c>
      <c r="K178" s="15" t="s">
        <v>4</v>
      </c>
      <c r="L178" s="15" t="s">
        <v>5</v>
      </c>
    </row>
    <row r="179" spans="2:13" ht="25" customHeight="1" x14ac:dyDescent="0.4">
      <c r="B179" s="68" t="s">
        <v>38</v>
      </c>
      <c r="C179" s="10"/>
      <c r="D179" s="10"/>
      <c r="E179" s="10"/>
      <c r="F179" s="10"/>
      <c r="G179" s="10"/>
      <c r="H179" s="10"/>
      <c r="I179" s="10"/>
      <c r="J179" s="10"/>
      <c r="K179" s="10"/>
      <c r="L179" s="10"/>
    </row>
    <row r="180" spans="2:13" ht="25" customHeight="1" x14ac:dyDescent="0.4">
      <c r="B180" s="69" t="s">
        <v>39</v>
      </c>
      <c r="C180" s="11"/>
      <c r="D180" s="11"/>
      <c r="E180" s="11"/>
      <c r="F180" s="11"/>
      <c r="G180" s="11"/>
      <c r="H180" s="11"/>
      <c r="I180" s="11"/>
      <c r="J180" s="11"/>
      <c r="K180" s="11"/>
      <c r="L180" s="11"/>
    </row>
    <row r="181" spans="2:13" ht="25" customHeight="1" x14ac:dyDescent="0.4">
      <c r="B181" s="70" t="s">
        <v>40</v>
      </c>
      <c r="C181" s="11"/>
      <c r="D181" s="11"/>
      <c r="E181" s="11"/>
      <c r="F181" s="11"/>
      <c r="G181" s="11"/>
      <c r="H181" s="11"/>
      <c r="I181" s="11"/>
      <c r="J181" s="11"/>
      <c r="K181" s="11"/>
      <c r="L181" s="11"/>
    </row>
    <row r="182" spans="2:13" ht="25" customHeight="1" x14ac:dyDescent="0.4">
      <c r="B182" s="71"/>
    </row>
    <row r="183" spans="2:13" ht="25" customHeight="1" x14ac:dyDescent="0.4">
      <c r="B183" s="79">
        <f>DATE(CalendarYear,2,1)</f>
        <v>45323</v>
      </c>
      <c r="C183" s="14">
        <f>IF(DAY(OctSun1)=1,IF(AND(YEAR(OctSun1+6)=CalendarYear,MONTH(OctSun1+6)=10),OctSun1+6,""),IF(AND(YEAR(OctSun1+13)=CalendarYear,MONTH(OctSun1+13)=10),OctSun1+13,""))</f>
        <v>45576</v>
      </c>
      <c r="D183" s="14">
        <f>IF(DAY(OctSun1)=1,IF(AND(YEAR(OctSun1+7)=CalendarYear,MONTH(OctSun1+7)=10),OctSun1+7,""),IF(AND(YEAR(OctSun1+14)=CalendarYear,MONTH(OctSun1+14)=10),OctSun1+14,""))</f>
        <v>45577</v>
      </c>
      <c r="E183" s="14">
        <f>IF(DAY(OctSun1)=1,IF(AND(YEAR(OctSun1+8)=CalendarYear,MONTH(OctSun1+8)=10),OctSun1+8,""),IF(AND(YEAR(OctSun1+15)=CalendarYear,MONTH(OctSun1+15)=10),OctSun1+15,""))</f>
        <v>45578</v>
      </c>
      <c r="F183" s="14">
        <f>IF(DAY(OctSun1)=1,IF(AND(YEAR(OctSun1+9)=CalendarYear,MONTH(OctSun1+9)=10),OctSun1+9,""),IF(AND(YEAR(OctSun1+16)=CalendarYear,MONTH(OctSun1+16)=10),OctSun1+16,""))</f>
        <v>45579</v>
      </c>
      <c r="G183" s="14">
        <f>IF(DAY(OctSun1)=1,IF(AND(YEAR(OctSun1+10)=CalendarYear,MONTH(OctSun1+10)=10),OctSun1+10,""),IF(AND(YEAR(OctSun1+17)=CalendarYear,MONTH(OctSun1+17)=10),OctSun1+17,""))</f>
        <v>45580</v>
      </c>
      <c r="H183" s="14">
        <f>IF(DAY(OctSun1)=1,IF(AND(YEAR(OctSun1+11)=CalendarYear,MONTH(OctSun1+11)=10),OctSun1+11,""),IF(AND(YEAR(OctSun1+18)=CalendarYear,MONTH(OctSun1+18)=10),OctSun1+18,""))</f>
        <v>45581</v>
      </c>
      <c r="I183" s="14">
        <f>IF(DAY(OctSun1)=1,IF(AND(YEAR(OctSun1+12)=CalendarYear,MONTH(OctSun1+12)=10),OctSun1+12,""),IF(AND(YEAR(OctSun1+19)=CalendarYear,MONTH(OctSun1+19)=10),OctSun1+19,""))</f>
        <v>45582</v>
      </c>
      <c r="J183" s="14">
        <f>IF(DAY(OctSun1)=1,IF(AND(YEAR(OctSun1+13)=CalendarYear,MONTH(OctSun1+13)=10),OctSun1+13,""),IF(AND(YEAR(OctSun1+20)=CalendarYear,MONTH(OctSun1+20)=10),OctSun1+20,""))</f>
        <v>45583</v>
      </c>
      <c r="K183" s="14">
        <f>IF(DAY(OctSun1)=1,IF(AND(YEAR(OctSun1+14)=CalendarYear,MONTH(OctSun1+14)=10),OctSun1+14,""),IF(AND(YEAR(OctSun1+21)=CalendarYear,MONTH(OctSun1+21)=10),OctSun1+21,""))</f>
        <v>45584</v>
      </c>
      <c r="L183" s="14">
        <f>IF(DAY(OctSun1)=1,IF(AND(YEAR(OctSun1+15)=CalendarYear,MONTH(OctSun1+15)=10),OctSun1+15,""),IF(AND(YEAR(OctSun1+22)=CalendarYear,MONTH(OctSun1+22)=10),OctSun1+22,""))</f>
        <v>45585</v>
      </c>
      <c r="M183" s="72"/>
    </row>
    <row r="184" spans="2:13" ht="25" customHeight="1" x14ac:dyDescent="0.4">
      <c r="B184" s="80"/>
      <c r="C184" s="15" t="s">
        <v>6</v>
      </c>
      <c r="D184" s="15" t="s">
        <v>7</v>
      </c>
      <c r="E184" s="15" t="s">
        <v>1</v>
      </c>
      <c r="F184" s="15" t="s">
        <v>2</v>
      </c>
      <c r="G184" s="15" t="s">
        <v>3</v>
      </c>
      <c r="H184" s="15" t="s">
        <v>4</v>
      </c>
      <c r="I184" s="15" t="s">
        <v>5</v>
      </c>
      <c r="J184" s="15" t="s">
        <v>6</v>
      </c>
      <c r="K184" s="15" t="s">
        <v>7</v>
      </c>
      <c r="L184" s="15" t="s">
        <v>1</v>
      </c>
      <c r="M184" s="72"/>
    </row>
    <row r="185" spans="2:13" ht="25" customHeight="1" x14ac:dyDescent="0.4">
      <c r="B185" s="68" t="s">
        <v>38</v>
      </c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72"/>
    </row>
    <row r="186" spans="2:13" ht="25" customHeight="1" x14ac:dyDescent="0.4">
      <c r="B186" s="69" t="s">
        <v>39</v>
      </c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72"/>
    </row>
    <row r="187" spans="2:13" ht="25" customHeight="1" x14ac:dyDescent="0.4">
      <c r="B187" s="70" t="s">
        <v>40</v>
      </c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72"/>
    </row>
    <row r="188" spans="2:13" ht="25" customHeight="1" x14ac:dyDescent="0.4">
      <c r="B188" s="73"/>
      <c r="C188" s="72"/>
      <c r="D188" s="72"/>
      <c r="E188" s="72"/>
      <c r="F188" s="72"/>
      <c r="G188" s="72"/>
      <c r="H188" s="72"/>
      <c r="I188" s="72"/>
      <c r="J188" s="72"/>
      <c r="K188" s="72"/>
      <c r="L188" s="72"/>
      <c r="M188" s="72"/>
    </row>
    <row r="189" spans="2:13" ht="25" customHeight="1" x14ac:dyDescent="0.4">
      <c r="B189" s="79">
        <f>DATE(CalendarYear,2,1)</f>
        <v>45323</v>
      </c>
      <c r="C189" s="14">
        <f>IF(DAY(OctSun1)=1,IF(AND(YEAR(OctSun1+16)=CalendarYear,MONTH(OctSun1+16)=10),OctSun1+16,""),IF(AND(YEAR(OctSun1+23)=CalendarYear,MONTH(OctSun1+23)=10),OctSun1+23,""))</f>
        <v>45586</v>
      </c>
      <c r="D189" s="14">
        <f>IF(DAY(OctSun1)=1,IF(AND(YEAR(OctSun1+17)=CalendarYear,MONTH(OctSun1+17)=10),OctSun1+17,""),IF(AND(YEAR(OctSun1+24)=CalendarYear,MONTH(OctSun1+24)=10),OctSun1+24,""))</f>
        <v>45587</v>
      </c>
      <c r="E189" s="14">
        <f>IF(DAY(OctSun1)=1,IF(AND(YEAR(OctSun1+18)=CalendarYear,MONTH(OctSun1+18)=10),OctSun1+18,""),IF(AND(YEAR(OctSun1+25)=CalendarYear,MONTH(OctSun1+25)=10),OctSun1+25,""))</f>
        <v>45588</v>
      </c>
      <c r="F189" s="14">
        <f>IF(DAY(OctSun1)=1,IF(AND(YEAR(OctSun1+19)=CalendarYear,MONTH(OctSun1+19)=10),OctSun1+19,""),IF(AND(YEAR(OctSun1+26)=CalendarYear,MONTH(OctSun1+26)=10),OctSun1+26,""))</f>
        <v>45589</v>
      </c>
      <c r="G189" s="14">
        <f>IF(DAY(OctSun1)=1,IF(AND(YEAR(OctSun1+20)=CalendarYear,MONTH(OctSun1+20)=10),OctSun1+20,""),IF(AND(YEAR(OctSun1+27)=CalendarYear,MONTH(OctSun1+27)=10),OctSun1+27,""))</f>
        <v>45590</v>
      </c>
      <c r="H189" s="14">
        <f>IF(DAY(OctSun1)=1,IF(AND(YEAR(OctSun1+21)=CalendarYear,MONTH(OctSun1+21)=10),OctSun1+21,""),IF(AND(YEAR(OctSun1+28)=CalendarYear,MONTH(OctSun1+28)=10),OctSun1+28,""))</f>
        <v>45591</v>
      </c>
      <c r="I189" s="14">
        <f>IF(DAY(OctSun1)=1,IF(AND(YEAR(OctSun1+22)=CalendarYear,MONTH(OctSun1+22)=10),OctSun1+22,""),IF(AND(YEAR(OctSun1+29)=CalendarYear,MONTH(OctSun1+29)=10),OctSun1+29,""))</f>
        <v>45592</v>
      </c>
      <c r="J189" s="14">
        <f>IF(DAY(OctSun1)=1,IF(AND(YEAR(OctSun1+23)=CalendarYear,MONTH(OctSun1+23)=10),OctSun1+23,""),IF(AND(YEAR(OctSun1+30)=CalendarYear,MONTH(OctSun1+30)=10),OctSun1+30,""))</f>
        <v>45593</v>
      </c>
      <c r="K189" s="14">
        <f>IF(DAY(OctSun1)=1,IF(AND(YEAR(OctSun1+24)=CalendarYear,MONTH(OctSun1+24)=10),OctSun1+24,""),IF(AND(YEAR(OctSun1+31)=CalendarYear,MONTH(OctSun1+31)=10),OctSun1+31,""))</f>
        <v>45594</v>
      </c>
      <c r="L189" s="12">
        <f>IF(DAY(OctSun1)=1,IF(AND(YEAR(OctSun1+25)=CalendarYear,MONTH(OctSun1+25)=10),OctSun1+25,""),IF(AND(YEAR(OctSun1+32)=CalendarYear,MONTH(OctSun1+32)=10),OctSun1+32,""))</f>
        <v>45595</v>
      </c>
      <c r="M189" s="7">
        <f>IF(DAY(OctSun1)=1,IF(AND(YEAR(OctSun1+26)=CalendarYear,MONTH(OctSun1+26)=10),OctSun1+26,""),IF(AND(YEAR(OctSun1+33)=CalendarYear,MONTH(OctSun1+33)=10),OctSun1+33,""))</f>
        <v>45596</v>
      </c>
    </row>
    <row r="190" spans="2:13" ht="25" customHeight="1" x14ac:dyDescent="0.4">
      <c r="B190" s="80"/>
      <c r="C190" s="15" t="s">
        <v>2</v>
      </c>
      <c r="D190" s="15" t="s">
        <v>3</v>
      </c>
      <c r="E190" s="15" t="s">
        <v>4</v>
      </c>
      <c r="F190" s="15" t="s">
        <v>5</v>
      </c>
      <c r="G190" s="15" t="s">
        <v>6</v>
      </c>
      <c r="H190" s="15" t="s">
        <v>7</v>
      </c>
      <c r="I190" s="15" t="s">
        <v>1</v>
      </c>
      <c r="J190" s="15" t="s">
        <v>2</v>
      </c>
      <c r="K190" s="15" t="s">
        <v>3</v>
      </c>
      <c r="L190" s="13" t="s">
        <v>4</v>
      </c>
      <c r="M190" s="6" t="s">
        <v>5</v>
      </c>
    </row>
    <row r="191" spans="2:13" ht="25" customHeight="1" x14ac:dyDescent="0.4">
      <c r="B191" s="68" t="s">
        <v>38</v>
      </c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</row>
    <row r="192" spans="2:13" ht="25" customHeight="1" x14ac:dyDescent="0.4">
      <c r="B192" s="69" t="s">
        <v>39</v>
      </c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</row>
    <row r="193" spans="2:13" ht="25" customHeight="1" x14ac:dyDescent="0.4">
      <c r="B193" s="70" t="s">
        <v>40</v>
      </c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</row>
    <row r="194" spans="2:13" ht="25" customHeight="1" x14ac:dyDescent="0.4">
      <c r="B194" s="73"/>
      <c r="C194" s="72"/>
      <c r="D194" s="72"/>
      <c r="E194" s="72"/>
      <c r="F194" s="72"/>
      <c r="G194" s="72"/>
      <c r="H194" s="72"/>
      <c r="I194" s="72"/>
      <c r="J194" s="72"/>
      <c r="K194" s="72"/>
      <c r="L194" s="72"/>
      <c r="M194" s="72"/>
    </row>
    <row r="195" spans="2:13" ht="25" customHeight="1" x14ac:dyDescent="0.4">
      <c r="B195" s="73"/>
      <c r="C195" s="72"/>
      <c r="D195" s="72"/>
      <c r="E195" s="72"/>
      <c r="F195" s="72"/>
      <c r="G195" s="72"/>
      <c r="H195" s="72"/>
      <c r="I195" s="72"/>
      <c r="J195" s="72"/>
      <c r="K195" s="72"/>
      <c r="L195" s="72"/>
      <c r="M195" s="72"/>
    </row>
    <row r="196" spans="2:13" s="5" customFormat="1" ht="25" customHeight="1" x14ac:dyDescent="0.4">
      <c r="B196" s="81">
        <f>DATE(CalendarYear,11,1)</f>
        <v>45597</v>
      </c>
      <c r="C196" s="14">
        <f>IF(DAY(NovSun1)=1,"",IF(AND(YEAR(NovSun1+6)=CalendarYear,MONTH(NovSun1+6)=11),NovSun1+6,""))</f>
        <v>45597</v>
      </c>
      <c r="D196" s="14">
        <f>IF(DAY(NovSun1)=1,IF(AND(YEAR(NovSun1)=CalendarYear,MONTH(NovSun1)=11),NovSun1,""),IF(AND(YEAR(NovSun1+7)=CalendarYear,MONTH(NovSun1+7)=11),NovSun1+7,""))</f>
        <v>45598</v>
      </c>
      <c r="E196" s="14">
        <f>IF(DAY(NovSun1)=1,IF(AND(YEAR(NovSun1+1)=CalendarYear,MONTH(NovSun1+1)=11),NovSun1+1,""),IF(AND(YEAR(NovSun1+8)=CalendarYear,MONTH(NovSun1+8)=11),NovSun1+8,""))</f>
        <v>45599</v>
      </c>
      <c r="F196" s="14">
        <f>IF(DAY(NovSun1)=1,IF(AND(YEAR(NovSun1+2)=CalendarYear,MONTH(NovSun1+2)=11),NovSun1+2,""),IF(AND(YEAR(NovSun1+9)=CalendarYear,MONTH(NovSun1+9)=11),NovSun1+9,""))</f>
        <v>45600</v>
      </c>
      <c r="G196" s="14">
        <f>IF(DAY(NovSun1)=1,IF(AND(YEAR(NovSun1+3)=CalendarYear,MONTH(NovSun1+3)=11),NovSun1+3,""),IF(AND(YEAR(NovSun1+10)=CalendarYear,MONTH(NovSun1+10)=11),NovSun1+10,""))</f>
        <v>45601</v>
      </c>
      <c r="H196" s="14">
        <f>IF(DAY(NovSun1)=1,IF(AND(YEAR(NovSun1+4)=CalendarYear,MONTH(NovSun1+4)=11),NovSun1+4,""),IF(AND(YEAR(NovSun1+11)=CalendarYear,MONTH(NovSun1+11)=11),NovSun1+11,""))</f>
        <v>45602</v>
      </c>
      <c r="I196" s="14">
        <f>IF(DAY(NovSun1)=1,IF(AND(YEAR(NovSun1+5)=CalendarYear,MONTH(NovSun1+5)=11),NovSun1+5,""),IF(AND(YEAR(NovSun1+12)=CalendarYear,MONTH(NovSun1+12)=11),NovSun1+12,""))</f>
        <v>45603</v>
      </c>
      <c r="J196" s="14">
        <f>IF(DAY(NovSun1)=1,IF(AND(YEAR(NovSun1+6)=CalendarYear,MONTH(NovSun1+6)=11),NovSun1+6,""),IF(AND(YEAR(NovSun1+13)=CalendarYear,MONTH(NovSun1+13)=11),NovSun1+13,""))</f>
        <v>45604</v>
      </c>
      <c r="K196" s="14">
        <f>IF(DAY(NovSun1)=1,IF(AND(YEAR(NovSun1+7)=CalendarYear,MONTH(NovSun1+7)=11),NovSun1+7,""),IF(AND(YEAR(NovSun1+14)=CalendarYear,MONTH(NovSun1+14)=11),NovSun1+14,""))</f>
        <v>45605</v>
      </c>
      <c r="L196" s="14">
        <f>IF(DAY(NovSun1)=1,IF(AND(YEAR(NovSun1+8)=CalendarYear,MONTH(NovSun1+8)=11),NovSun1+8,""),IF(AND(YEAR(NovSun1+15)=CalendarYear,MONTH(NovSun1+15)=11),NovSun1+15,""))</f>
        <v>45606</v>
      </c>
    </row>
    <row r="197" spans="2:13" s="5" customFormat="1" ht="25" customHeight="1" x14ac:dyDescent="0.4">
      <c r="B197" s="82"/>
      <c r="C197" s="15" t="s">
        <v>6</v>
      </c>
      <c r="D197" s="15" t="s">
        <v>7</v>
      </c>
      <c r="E197" s="15" t="s">
        <v>1</v>
      </c>
      <c r="F197" s="15" t="s">
        <v>2</v>
      </c>
      <c r="G197" s="15" t="s">
        <v>3</v>
      </c>
      <c r="H197" s="15" t="s">
        <v>4</v>
      </c>
      <c r="I197" s="15" t="s">
        <v>5</v>
      </c>
      <c r="J197" s="15" t="s">
        <v>6</v>
      </c>
      <c r="K197" s="15" t="s">
        <v>7</v>
      </c>
      <c r="L197" s="15" t="s">
        <v>1</v>
      </c>
    </row>
    <row r="198" spans="2:13" ht="25" customHeight="1" x14ac:dyDescent="0.4">
      <c r="B198" s="68" t="s">
        <v>38</v>
      </c>
      <c r="C198" s="10"/>
      <c r="D198" s="10"/>
      <c r="E198" s="10"/>
      <c r="F198" s="10"/>
      <c r="G198" s="10"/>
      <c r="H198" s="10"/>
      <c r="I198" s="10"/>
      <c r="J198" s="10"/>
      <c r="K198" s="10"/>
      <c r="L198" s="10"/>
    </row>
    <row r="199" spans="2:13" ht="25" customHeight="1" x14ac:dyDescent="0.4">
      <c r="B199" s="69" t="s">
        <v>39</v>
      </c>
      <c r="C199" s="11"/>
      <c r="D199" s="11"/>
      <c r="E199" s="11"/>
      <c r="F199" s="11"/>
      <c r="G199" s="11"/>
      <c r="H199" s="11"/>
      <c r="I199" s="11"/>
      <c r="J199" s="11"/>
      <c r="K199" s="11"/>
      <c r="L199" s="11"/>
    </row>
    <row r="200" spans="2:13" ht="25" customHeight="1" x14ac:dyDescent="0.4">
      <c r="B200" s="70" t="s">
        <v>40</v>
      </c>
      <c r="C200" s="11"/>
      <c r="D200" s="11"/>
      <c r="E200" s="11"/>
      <c r="F200" s="11"/>
      <c r="G200" s="11"/>
      <c r="H200" s="11"/>
      <c r="I200" s="11"/>
      <c r="J200" s="11"/>
      <c r="K200" s="11"/>
      <c r="L200" s="11"/>
    </row>
    <row r="201" spans="2:13" ht="25" customHeight="1" x14ac:dyDescent="0.4">
      <c r="B201" s="71"/>
    </row>
    <row r="202" spans="2:13" ht="25" customHeight="1" x14ac:dyDescent="0.4">
      <c r="B202" s="79">
        <f>DATE(CalendarYear,2,1)</f>
        <v>45323</v>
      </c>
      <c r="C202" s="14">
        <f>IF(DAY(NovSun1)=1,IF(AND(YEAR(NovSun1+9)=CalendarYear,MONTH(NovSun1+9)=11),NovSun1+9,""),IF(AND(YEAR(NovSun1+16)=CalendarYear,MONTH(NovSun1+16)=11),NovSun1+16,""))</f>
        <v>45607</v>
      </c>
      <c r="D202" s="14">
        <f>IF(DAY(NovSun1)=1,IF(AND(YEAR(NovSun1+10)=CalendarYear,MONTH(NovSun1+10)=11),NovSun1+10,""),IF(AND(YEAR(NovSun1+17)=CalendarYear,MONTH(NovSun1+17)=11),NovSun1+17,""))</f>
        <v>45608</v>
      </c>
      <c r="E202" s="14">
        <f>IF(DAY(NovSun1)=1,IF(AND(YEAR(NovSun1+11)=CalendarYear,MONTH(NovSun1+11)=11),NovSun1+11,""),IF(AND(YEAR(NovSun1+18)=CalendarYear,MONTH(NovSun1+18)=11),NovSun1+18,""))</f>
        <v>45609</v>
      </c>
      <c r="F202" s="14">
        <f>IF(DAY(NovSun1)=1,IF(AND(YEAR(NovSun1+12)=CalendarYear,MONTH(NovSun1+12)=11),NovSun1+12,""),IF(AND(YEAR(NovSun1+19)=CalendarYear,MONTH(NovSun1+19)=11),NovSun1+19,""))</f>
        <v>45610</v>
      </c>
      <c r="G202" s="14">
        <f>IF(DAY(NovSun1)=1,IF(AND(YEAR(NovSun1+13)=CalendarYear,MONTH(NovSun1+13)=11),NovSun1+13,""),IF(AND(YEAR(NovSun1+20)=CalendarYear,MONTH(NovSun1+20)=11),NovSun1+20,""))</f>
        <v>45611</v>
      </c>
      <c r="H202" s="14">
        <f>IF(DAY(NovSun1)=1,IF(AND(YEAR(NovSun1+14)=CalendarYear,MONTH(NovSun1+14)=11),NovSun1+14,""),IF(AND(YEAR(NovSun1+21)=CalendarYear,MONTH(NovSun1+21)=11),NovSun1+21,""))</f>
        <v>45612</v>
      </c>
      <c r="I202" s="14">
        <f>IF(DAY(NovSun1)=1,IF(AND(YEAR(NovSun1+15)=CalendarYear,MONTH(NovSun1+15)=11),NovSun1+15,""),IF(AND(YEAR(NovSun1+22)=CalendarYear,MONTH(NovSun1+22)=11),NovSun1+22,""))</f>
        <v>45613</v>
      </c>
      <c r="J202" s="14">
        <f>IF(DAY(NovSun1)=1,IF(AND(YEAR(NovSun1+16)=CalendarYear,MONTH(NovSun1+16)=11),NovSun1+16,""),IF(AND(YEAR(NovSun1+23)=CalendarYear,MONTH(NovSun1+23)=11),NovSun1+23,""))</f>
        <v>45614</v>
      </c>
      <c r="K202" s="14">
        <f>IF(DAY(NovSun1)=1,IF(AND(YEAR(NovSun1+17)=CalendarYear,MONTH(NovSun1+17)=11),NovSun1+17,""),IF(AND(YEAR(NovSun1+24)=CalendarYear,MONTH(NovSun1+24)=11),NovSun1+24,""))</f>
        <v>45615</v>
      </c>
      <c r="L202" s="14">
        <f>IF(DAY(NovSun1)=1,IF(AND(YEAR(NovSun1+18)=CalendarYear,MONTH(NovSun1+18)=11),NovSun1+18,""),IF(AND(YEAR(NovSun1+25)=CalendarYear,MONTH(NovSun1+25)=11),NovSun1+25,""))</f>
        <v>45616</v>
      </c>
      <c r="M202" s="72"/>
    </row>
    <row r="203" spans="2:13" ht="25" customHeight="1" x14ac:dyDescent="0.4">
      <c r="B203" s="80"/>
      <c r="C203" s="15" t="s">
        <v>2</v>
      </c>
      <c r="D203" s="15" t="s">
        <v>3</v>
      </c>
      <c r="E203" s="15" t="s">
        <v>4</v>
      </c>
      <c r="F203" s="15" t="s">
        <v>5</v>
      </c>
      <c r="G203" s="15" t="s">
        <v>6</v>
      </c>
      <c r="H203" s="15" t="s">
        <v>7</v>
      </c>
      <c r="I203" s="15" t="s">
        <v>1</v>
      </c>
      <c r="J203" s="15" t="s">
        <v>2</v>
      </c>
      <c r="K203" s="15" t="s">
        <v>3</v>
      </c>
      <c r="L203" s="15" t="s">
        <v>4</v>
      </c>
      <c r="M203" s="72"/>
    </row>
    <row r="204" spans="2:13" ht="25" customHeight="1" x14ac:dyDescent="0.4">
      <c r="B204" s="68" t="s">
        <v>38</v>
      </c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72"/>
    </row>
    <row r="205" spans="2:13" ht="25" customHeight="1" x14ac:dyDescent="0.4">
      <c r="B205" s="69" t="s">
        <v>39</v>
      </c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72"/>
    </row>
    <row r="206" spans="2:13" ht="25" customHeight="1" x14ac:dyDescent="0.4">
      <c r="B206" s="70" t="s">
        <v>40</v>
      </c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72"/>
    </row>
    <row r="207" spans="2:13" ht="25" customHeight="1" x14ac:dyDescent="0.4">
      <c r="B207" s="73"/>
      <c r="C207" s="72"/>
      <c r="D207" s="72"/>
      <c r="E207" s="72"/>
      <c r="F207" s="72"/>
      <c r="G207" s="72"/>
      <c r="H207" s="72"/>
      <c r="I207" s="72"/>
      <c r="J207" s="72"/>
      <c r="K207" s="72"/>
      <c r="L207" s="72"/>
      <c r="M207" s="72"/>
    </row>
    <row r="208" spans="2:13" ht="25" customHeight="1" x14ac:dyDescent="0.4">
      <c r="B208" s="79">
        <f>DATE(CalendarYear,2,1)</f>
        <v>45323</v>
      </c>
      <c r="C208" s="14">
        <f>IF(DAY(NovSun1)=1,IF(AND(YEAR(NovSun1+19)=CalendarYear,MONTH(NovSun1+19)=11),NovSun1+19,""),IF(AND(YEAR(NovSun1+26)=CalendarYear,MONTH(NovSun1+26)=11),NovSun1+26,""))</f>
        <v>45617</v>
      </c>
      <c r="D208" s="14">
        <f>IF(DAY(NovSun1)=1,IF(AND(YEAR(NovSun1+20)=CalendarYear,MONTH(NovSun1+20)=11),NovSun1+20,""),IF(AND(YEAR(NovSun1+27)=CalendarYear,MONTH(NovSun1+27)=11),NovSun1+27,""))</f>
        <v>45618</v>
      </c>
      <c r="E208" s="14">
        <f>IF(DAY(NovSun1)=1,IF(AND(YEAR(NovSun1+21)=CalendarYear,MONTH(NovSun1+21)=11),NovSun1+21,""),IF(AND(YEAR(NovSun1+28)=CalendarYear,MONTH(NovSun1+28)=11),NovSun1+28,""))</f>
        <v>45619</v>
      </c>
      <c r="F208" s="14">
        <f>IF(DAY(NovSun1)=1,IF(AND(YEAR(NovSun1+22)=CalendarYear,MONTH(NovSun1+22)=11),NovSun1+22,""),IF(AND(YEAR(NovSun1+29)=CalendarYear,MONTH(NovSun1+29)=11),NovSun1+29,""))</f>
        <v>45620</v>
      </c>
      <c r="G208" s="14">
        <f>IF(DAY(NovSun1)=1,IF(AND(YEAR(NovSun1+23)=CalendarYear,MONTH(NovSun1+23)=11),NovSun1+23,""),IF(AND(YEAR(NovSun1+30)=CalendarYear,MONTH(NovSun1+30)=11),NovSun1+30,""))</f>
        <v>45621</v>
      </c>
      <c r="H208" s="14">
        <f>IF(DAY(NovSun1)=1,IF(AND(YEAR(NovSun1+24)=CalendarYear,MONTH(NovSun1+24)=11),NovSun1+24,""),IF(AND(YEAR(NovSun1+31)=CalendarYear,MONTH(NovSun1+31)=11),NovSun1+31,""))</f>
        <v>45622</v>
      </c>
      <c r="I208" s="14">
        <f>IF(DAY(NovSun1)=1,IF(AND(YEAR(NovSun1+25)=CalendarYear,MONTH(NovSun1+25)=11),NovSun1+25,""),IF(AND(YEAR(NovSun1+32)=CalendarYear,MONTH(NovSun1+32)=11),NovSun1+32,""))</f>
        <v>45623</v>
      </c>
      <c r="J208" s="14">
        <f>IF(DAY(NovSun1)=1,IF(AND(YEAR(NovSun1+26)=CalendarYear,MONTH(NovSun1+26)=11),NovSun1+26,""),IF(AND(YEAR(NovSun1+33)=CalendarYear,MONTH(NovSun1+33)=11),NovSun1+33,""))</f>
        <v>45624</v>
      </c>
      <c r="K208" s="12">
        <f>IF(DAY(NovSun1)=1,IF(AND(YEAR(NovSun1+27)=CalendarYear,MONTH(NovSun1+27)=11),NovSun1+27,""),IF(AND(YEAR(NovSun1+34)=CalendarYear,MONTH(NovSun1+34)=11),NovSun1+34,""))</f>
        <v>45625</v>
      </c>
      <c r="L208" s="7">
        <f>IF(DAY(NovSun1)=1,IF(AND(YEAR(NovSun1+28)=CalendarYear,MONTH(NovSun1+28)=11),NovSun1+28,""),IF(AND(YEAR(NovSun1+35)=CalendarYear,MONTH(NovSun1+35)=11),NovSun1+35,""))</f>
        <v>45626</v>
      </c>
      <c r="M208" s="7"/>
    </row>
    <row r="209" spans="2:13" ht="25" customHeight="1" x14ac:dyDescent="0.4">
      <c r="B209" s="80"/>
      <c r="C209" s="15" t="s">
        <v>5</v>
      </c>
      <c r="D209" s="15" t="s">
        <v>6</v>
      </c>
      <c r="E209" s="15" t="s">
        <v>7</v>
      </c>
      <c r="F209" s="15" t="s">
        <v>1</v>
      </c>
      <c r="G209" s="15" t="s">
        <v>2</v>
      </c>
      <c r="H209" s="15" t="s">
        <v>3</v>
      </c>
      <c r="I209" s="15" t="s">
        <v>4</v>
      </c>
      <c r="J209" s="15" t="s">
        <v>5</v>
      </c>
      <c r="K209" s="13" t="s">
        <v>6</v>
      </c>
      <c r="L209" s="6" t="s">
        <v>7</v>
      </c>
      <c r="M209" s="6"/>
    </row>
    <row r="210" spans="2:13" ht="25" customHeight="1" x14ac:dyDescent="0.4">
      <c r="B210" s="68" t="s">
        <v>38</v>
      </c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</row>
    <row r="211" spans="2:13" ht="25" customHeight="1" x14ac:dyDescent="0.4">
      <c r="B211" s="69" t="s">
        <v>39</v>
      </c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</row>
    <row r="212" spans="2:13" ht="25" customHeight="1" x14ac:dyDescent="0.4">
      <c r="B212" s="70" t="s">
        <v>40</v>
      </c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</row>
    <row r="213" spans="2:13" ht="25" customHeight="1" x14ac:dyDescent="0.4">
      <c r="B213" s="73"/>
      <c r="C213" s="72"/>
      <c r="D213" s="72"/>
      <c r="E213" s="72"/>
      <c r="F213" s="72"/>
      <c r="G213" s="72"/>
      <c r="H213" s="72"/>
      <c r="I213" s="72"/>
      <c r="J213" s="72"/>
      <c r="K213" s="72"/>
      <c r="L213" s="72"/>
      <c r="M213" s="72"/>
    </row>
    <row r="214" spans="2:13" ht="25" customHeight="1" x14ac:dyDescent="0.4">
      <c r="B214" s="73"/>
      <c r="C214" s="72"/>
      <c r="D214" s="72"/>
      <c r="E214" s="72"/>
      <c r="F214" s="72"/>
      <c r="G214" s="72"/>
      <c r="H214" s="72"/>
      <c r="I214" s="72"/>
      <c r="J214" s="72"/>
      <c r="K214" s="72"/>
      <c r="L214" s="72"/>
      <c r="M214" s="72"/>
    </row>
    <row r="215" spans="2:13" s="5" customFormat="1" ht="25" customHeight="1" x14ac:dyDescent="0.4">
      <c r="B215" s="81">
        <f>DATE(CalendarYear,12,1)</f>
        <v>45627</v>
      </c>
      <c r="C215" s="12">
        <f>IF(DAY(DecSun1)=1,"",IF(AND(YEAR(DecSun1+1)=CalendarYear,MONTH(DecSun1+1)=12),DecSun1+1,""))</f>
        <v>45627</v>
      </c>
      <c r="D215" s="12">
        <f>IF(DAY(DecSun1)=1,"",IF(AND(YEAR(DecSun1+2)=CalendarYear,MONTH(DecSun1+2)=12),DecSun1+2,""))</f>
        <v>45628</v>
      </c>
      <c r="E215" s="12">
        <f>IF(DAY(DecSun1)=1,"",IF(AND(YEAR(DecSun1+3)=CalendarYear,MONTH(DecSun1+3)=12),DecSun1+3,""))</f>
        <v>45629</v>
      </c>
      <c r="F215" s="12">
        <f>IF(DAY(DecSun1)=1,"",IF(AND(YEAR(DecSun1+4)=CalendarYear,MONTH(DecSun1+4)=12),DecSun1+4,""))</f>
        <v>45630</v>
      </c>
      <c r="G215" s="12">
        <f>IF(DAY(DecSun1)=1,"",IF(AND(YEAR(DecSun1+5)=CalendarYear,MONTH(DecSun1+5)=12),DecSun1+5,""))</f>
        <v>45631</v>
      </c>
      <c r="H215" s="14">
        <f>IF(DAY(DecSun1)=1,"",IF(AND(YEAR(DecSun1+6)=CalendarYear,MONTH(DecSun1+6)=12),DecSun1+6,""))</f>
        <v>45632</v>
      </c>
      <c r="I215" s="14">
        <f>IF(DAY(DecSun1)=1,IF(AND(YEAR(DecSun1)=CalendarYear,MONTH(DecSun1)=12),DecSun1,""),IF(AND(YEAR(DecSun1+7)=CalendarYear,MONTH(DecSun1+7)=12),DecSun1+7,""))</f>
        <v>45633</v>
      </c>
      <c r="J215" s="14">
        <f>IF(DAY(DecSun1)=1,IF(AND(YEAR(DecSun1+1)=CalendarYear,MONTH(DecSun1+1)=12),DecSun1+1,""),IF(AND(YEAR(DecSun1+8)=CalendarYear,MONTH(DecSun1+8)=12),DecSun1+8,""))</f>
        <v>45634</v>
      </c>
      <c r="K215" s="14">
        <f>IF(DAY(DecSun1)=1,IF(AND(YEAR(DecSun1+2)=CalendarYear,MONTH(DecSun1+2)=12),DecSun1+2,""),IF(AND(YEAR(DecSun1+9)=CalendarYear,MONTH(DecSun1+9)=12),DecSun1+9,""))</f>
        <v>45635</v>
      </c>
      <c r="L215" s="14">
        <f>IF(DAY(DecSun1)=1,IF(AND(YEAR(DecSun1+3)=CalendarYear,MONTH(DecSun1+3)=12),DecSun1+3,""),IF(AND(YEAR(DecSun1+10)=CalendarYear,MONTH(DecSun1+10)=12),DecSun1+10,""))</f>
        <v>45636</v>
      </c>
    </row>
    <row r="216" spans="2:13" s="5" customFormat="1" ht="25" customHeight="1" x14ac:dyDescent="0.4">
      <c r="B216" s="82"/>
      <c r="C216" s="13" t="s">
        <v>1</v>
      </c>
      <c r="D216" s="13" t="s">
        <v>2</v>
      </c>
      <c r="E216" s="13" t="s">
        <v>3</v>
      </c>
      <c r="F216" s="13" t="s">
        <v>4</v>
      </c>
      <c r="G216" s="13" t="s">
        <v>5</v>
      </c>
      <c r="H216" s="15" t="s">
        <v>6</v>
      </c>
      <c r="I216" s="15" t="s">
        <v>7</v>
      </c>
      <c r="J216" s="15" t="s">
        <v>1</v>
      </c>
      <c r="K216" s="15" t="s">
        <v>2</v>
      </c>
      <c r="L216" s="15" t="s">
        <v>3</v>
      </c>
    </row>
    <row r="217" spans="2:13" ht="25" customHeight="1" x14ac:dyDescent="0.4">
      <c r="B217" s="68" t="s">
        <v>38</v>
      </c>
      <c r="C217" s="10"/>
      <c r="D217" s="10"/>
      <c r="E217" s="10"/>
      <c r="F217" s="10"/>
      <c r="G217" s="10"/>
      <c r="H217" s="10"/>
      <c r="I217" s="10"/>
      <c r="J217" s="10"/>
      <c r="K217" s="10"/>
      <c r="L217" s="10"/>
    </row>
    <row r="218" spans="2:13" ht="25" customHeight="1" x14ac:dyDescent="0.4">
      <c r="B218" s="69" t="s">
        <v>39</v>
      </c>
      <c r="C218" s="11"/>
      <c r="D218" s="11"/>
      <c r="E218" s="11"/>
      <c r="F218" s="11"/>
      <c r="G218" s="11"/>
      <c r="H218" s="11"/>
      <c r="I218" s="11"/>
      <c r="J218" s="11"/>
      <c r="K218" s="11"/>
      <c r="L218" s="11"/>
    </row>
    <row r="219" spans="2:13" ht="25" customHeight="1" x14ac:dyDescent="0.4">
      <c r="B219" s="70" t="s">
        <v>40</v>
      </c>
      <c r="C219" s="11"/>
      <c r="D219" s="11"/>
      <c r="E219" s="11"/>
      <c r="F219" s="11"/>
      <c r="G219" s="11"/>
      <c r="H219" s="11"/>
      <c r="I219" s="11"/>
      <c r="J219" s="11"/>
      <c r="K219" s="11"/>
      <c r="L219" s="11"/>
    </row>
    <row r="220" spans="2:13" ht="25" customHeight="1" x14ac:dyDescent="0.4"/>
    <row r="221" spans="2:13" ht="25" customHeight="1" x14ac:dyDescent="0.4">
      <c r="B221" s="79">
        <f>DATE(CalendarYear,2,1)</f>
        <v>45323</v>
      </c>
      <c r="C221" s="14">
        <f>IF(DAY(DecSun1)=1,IF(AND(YEAR(DecSun1+4)=CalendarYear,MONTH(DecSun1+4)=12),DecSun1+4,""),IF(AND(YEAR(DecSun1+11)=CalendarYear,MONTH(DecSun1+11)=12),DecSun1+11,""))</f>
        <v>45637</v>
      </c>
      <c r="D221" s="14">
        <f>IF(DAY(DecSun1)=1,IF(AND(YEAR(DecSun1+5)=CalendarYear,MONTH(DecSun1+5)=12),DecSun1+5,""),IF(AND(YEAR(DecSun1+12)=CalendarYear,MONTH(DecSun1+12)=12),DecSun1+12,""))</f>
        <v>45638</v>
      </c>
      <c r="E221" s="14">
        <f>IF(DAY(DecSun1)=1,IF(AND(YEAR(DecSun1+6)=CalendarYear,MONTH(DecSun1+6)=12),DecSun1+6,""),IF(AND(YEAR(DecSun1+13)=CalendarYear,MONTH(DecSun1+13)=12),DecSun1+13,""))</f>
        <v>45639</v>
      </c>
      <c r="F221" s="14">
        <f>IF(DAY(DecSun1)=1,IF(AND(YEAR(DecSun1+7)=CalendarYear,MONTH(DecSun1+7)=12),DecSun1+7,""),IF(AND(YEAR(DecSun1+14)=CalendarYear,MONTH(DecSun1+14)=12),DecSun1+14,""))</f>
        <v>45640</v>
      </c>
      <c r="G221" s="14">
        <f>IF(DAY(DecSun1)=1,IF(AND(YEAR(DecSun1+8)=CalendarYear,MONTH(DecSun1+8)=12),DecSun1+8,""),IF(AND(YEAR(DecSun1+15)=CalendarYear,MONTH(DecSun1+15)=12),DecSun1+15,""))</f>
        <v>45641</v>
      </c>
      <c r="H221" s="14">
        <f>IF(DAY(DecSun1)=1,IF(AND(YEAR(DecSun1+9)=CalendarYear,MONTH(DecSun1+9)=12),DecSun1+9,""),IF(AND(YEAR(DecSun1+16)=CalendarYear,MONTH(DecSun1+16)=12),DecSun1+16,""))</f>
        <v>45642</v>
      </c>
      <c r="I221" s="14">
        <f>IF(DAY(DecSun1)=1,IF(AND(YEAR(DecSun1+10)=CalendarYear,MONTH(DecSun1+10)=12),DecSun1+10,""),IF(AND(YEAR(DecSun1+17)=CalendarYear,MONTH(DecSun1+17)=12),DecSun1+17,""))</f>
        <v>45643</v>
      </c>
      <c r="J221" s="14">
        <f>IF(DAY(DecSun1)=1,IF(AND(YEAR(DecSun1+11)=CalendarYear,MONTH(DecSun1+11)=12),DecSun1+11,""),IF(AND(YEAR(DecSun1+18)=CalendarYear,MONTH(DecSun1+18)=12),DecSun1+18,""))</f>
        <v>45644</v>
      </c>
      <c r="K221" s="14">
        <f>IF(DAY(DecSun1)=1,IF(AND(YEAR(DecSun1+12)=CalendarYear,MONTH(DecSun1+12)=12),DecSun1+12,""),IF(AND(YEAR(DecSun1+19)=CalendarYear,MONTH(DecSun1+19)=12),DecSun1+19,""))</f>
        <v>45645</v>
      </c>
      <c r="L221" s="14">
        <f>IF(DAY(DecSun1)=1,IF(AND(YEAR(DecSun1+13)=CalendarYear,MONTH(DecSun1+13)=12),DecSun1+13,""),IF(AND(YEAR(DecSun1+20)=CalendarYear,MONTH(DecSun1+20)=12),DecSun1+20,""))</f>
        <v>45646</v>
      </c>
      <c r="M221" s="72"/>
    </row>
    <row r="222" spans="2:13" ht="25" customHeight="1" x14ac:dyDescent="0.4">
      <c r="B222" s="80"/>
      <c r="C222" s="15" t="s">
        <v>4</v>
      </c>
      <c r="D222" s="15" t="s">
        <v>5</v>
      </c>
      <c r="E222" s="15" t="s">
        <v>6</v>
      </c>
      <c r="F222" s="15" t="s">
        <v>7</v>
      </c>
      <c r="G222" s="15" t="s">
        <v>1</v>
      </c>
      <c r="H222" s="15" t="s">
        <v>2</v>
      </c>
      <c r="I222" s="15" t="s">
        <v>3</v>
      </c>
      <c r="J222" s="15" t="s">
        <v>4</v>
      </c>
      <c r="K222" s="15" t="s">
        <v>5</v>
      </c>
      <c r="L222" s="15" t="s">
        <v>6</v>
      </c>
      <c r="M222" s="72"/>
    </row>
    <row r="223" spans="2:13" ht="25" customHeight="1" x14ac:dyDescent="0.4">
      <c r="B223" s="68" t="s">
        <v>38</v>
      </c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72"/>
    </row>
    <row r="224" spans="2:13" ht="25" customHeight="1" x14ac:dyDescent="0.4">
      <c r="B224" s="69" t="s">
        <v>39</v>
      </c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72"/>
    </row>
    <row r="225" spans="2:13" ht="25" customHeight="1" x14ac:dyDescent="0.4">
      <c r="B225" s="70" t="s">
        <v>40</v>
      </c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72"/>
    </row>
    <row r="226" spans="2:13" ht="25" customHeight="1" x14ac:dyDescent="0.4">
      <c r="B226" s="73"/>
      <c r="C226" s="72"/>
      <c r="D226" s="72"/>
      <c r="E226" s="72"/>
      <c r="F226" s="72"/>
      <c r="G226" s="72"/>
      <c r="H226" s="72"/>
      <c r="I226" s="72"/>
      <c r="J226" s="72"/>
      <c r="K226" s="72"/>
      <c r="L226" s="72"/>
      <c r="M226" s="72"/>
    </row>
    <row r="227" spans="2:13" ht="25" customHeight="1" x14ac:dyDescent="0.4">
      <c r="B227" s="79">
        <f>DATE(CalendarYear,2,1)</f>
        <v>45323</v>
      </c>
      <c r="C227" s="14">
        <f>IF(DAY(DecSun1)=1,IF(AND(YEAR(DecSun1+14)=CalendarYear,MONTH(DecSun1+14)=12),DecSun1+14,""),IF(AND(YEAR(DecSun1+21)=CalendarYear,MONTH(DecSun1+21)=12),DecSun1+21,""))</f>
        <v>45647</v>
      </c>
      <c r="D227" s="14">
        <f>IF(DAY(DecSun1)=1,IF(AND(YEAR(DecSun1+15)=CalendarYear,MONTH(DecSun1+15)=12),DecSun1+15,""),IF(AND(YEAR(DecSun1+22)=CalendarYear,MONTH(DecSun1+22)=12),DecSun1+22,""))</f>
        <v>45648</v>
      </c>
      <c r="E227" s="14">
        <f>IF(DAY(DecSun1)=1,IF(AND(YEAR(DecSun1+16)=CalendarYear,MONTH(DecSun1+16)=12),DecSun1+16,""),IF(AND(YEAR(DecSun1+23)=CalendarYear,MONTH(DecSun1+23)=12),DecSun1+23,""))</f>
        <v>45649</v>
      </c>
      <c r="F227" s="14">
        <f>IF(DAY(DecSun1)=1,IF(AND(YEAR(DecSun1+17)=CalendarYear,MONTH(DecSun1+17)=12),DecSun1+17,""),IF(AND(YEAR(DecSun1+24)=CalendarYear,MONTH(DecSun1+24)=12),DecSun1+24,""))</f>
        <v>45650</v>
      </c>
      <c r="G227" s="14">
        <f>IF(DAY(DecSun1)=1,IF(AND(YEAR(DecSun1+18)=CalendarYear,MONTH(DecSun1+18)=12),DecSun1+18,""),IF(AND(YEAR(DecSun1+25)=CalendarYear,MONTH(DecSun1+25)=12),DecSun1+25,""))</f>
        <v>45651</v>
      </c>
      <c r="H227" s="14">
        <f>IF(DAY(DecSun1)=1,IF(AND(YEAR(DecSun1+19)=CalendarYear,MONTH(DecSun1+19)=12),DecSun1+19,""),IF(AND(YEAR(DecSun1+26)=CalendarYear,MONTH(DecSun1+26)=12),DecSun1+26,""))</f>
        <v>45652</v>
      </c>
      <c r="I227" s="14">
        <f>IF(DAY(DecSun1)=1,IF(AND(YEAR(DecSun1+20)=CalendarYear,MONTH(DecSun1+20)=12),DecSun1+20,""),IF(AND(YEAR(DecSun1+27)=CalendarYear,MONTH(DecSun1+27)=12),DecSun1+27,""))</f>
        <v>45653</v>
      </c>
      <c r="J227" s="14">
        <f>IF(DAY(DecSun1)=1,IF(AND(YEAR(DecSun1+21)=CalendarYear,MONTH(DecSun1+21)=12),DecSun1+21,""),IF(AND(YEAR(DecSun1+28)=CalendarYear,MONTH(DecSun1+28)=12),DecSun1+28,""))</f>
        <v>45654</v>
      </c>
      <c r="K227" s="14">
        <f>IF(DAY(DecSun1)=1,IF(AND(YEAR(DecSun1+22)=CalendarYear,MONTH(DecSun1+22)=12),DecSun1+22,""),IF(AND(YEAR(DecSun1+29)=CalendarYear,MONTH(DecSun1+29)=12),DecSun1+29,""))</f>
        <v>45655</v>
      </c>
      <c r="L227" s="14">
        <f>IF(DAY(DecSun1)=1,IF(AND(YEAR(DecSun1+23)=CalendarYear,MONTH(DecSun1+23)=12),DecSun1+23,""),IF(AND(YEAR(DecSun1+30)=CalendarYear,MONTH(DecSun1+30)=12),DecSun1+30,""))</f>
        <v>45656</v>
      </c>
      <c r="M227" s="14">
        <f>IF(DAY(DecSun1)=1,IF(AND(YEAR(DecSun1+24)=CalendarYear,MONTH(DecSun1+24)=12),DecSun1+24,""),IF(AND(YEAR(DecSun1+31)=CalendarYear,MONTH(DecSun1+31)=12),DecSun1+31,""))</f>
        <v>45657</v>
      </c>
    </row>
    <row r="228" spans="2:13" ht="25" customHeight="1" x14ac:dyDescent="0.4">
      <c r="B228" s="80"/>
      <c r="C228" s="15" t="s">
        <v>7</v>
      </c>
      <c r="D228" s="15" t="s">
        <v>1</v>
      </c>
      <c r="E228" s="15" t="s">
        <v>2</v>
      </c>
      <c r="F228" s="15" t="s">
        <v>3</v>
      </c>
      <c r="G228" s="15" t="s">
        <v>4</v>
      </c>
      <c r="H228" s="15" t="s">
        <v>5</v>
      </c>
      <c r="I228" s="15" t="s">
        <v>6</v>
      </c>
      <c r="J228" s="15" t="s">
        <v>7</v>
      </c>
      <c r="K228" s="15" t="s">
        <v>1</v>
      </c>
      <c r="L228" s="15" t="s">
        <v>2</v>
      </c>
      <c r="M228" s="15" t="s">
        <v>3</v>
      </c>
    </row>
    <row r="229" spans="2:13" ht="25" customHeight="1" x14ac:dyDescent="0.4">
      <c r="B229" s="68" t="s">
        <v>38</v>
      </c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</row>
    <row r="230" spans="2:13" ht="25" customHeight="1" x14ac:dyDescent="0.4">
      <c r="B230" s="69" t="s">
        <v>39</v>
      </c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</row>
    <row r="231" spans="2:13" ht="25" customHeight="1" x14ac:dyDescent="0.4">
      <c r="B231" s="70" t="s">
        <v>40</v>
      </c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</row>
    <row r="232" spans="2:13" ht="25" customHeight="1" x14ac:dyDescent="0.4">
      <c r="B232" s="73"/>
      <c r="C232" s="72"/>
      <c r="D232" s="72"/>
      <c r="E232" s="72"/>
      <c r="F232" s="72"/>
      <c r="G232" s="72"/>
      <c r="H232" s="72"/>
      <c r="I232" s="72"/>
      <c r="J232" s="72"/>
      <c r="K232" s="72"/>
      <c r="L232" s="72"/>
      <c r="M232" s="72"/>
    </row>
    <row r="233" spans="2:13" ht="25" customHeight="1" x14ac:dyDescent="0.4">
      <c r="B233" s="73"/>
      <c r="C233" s="72"/>
      <c r="D233" s="72"/>
      <c r="E233" s="72"/>
      <c r="F233" s="72"/>
      <c r="G233" s="72"/>
      <c r="H233" s="72"/>
      <c r="I233" s="72"/>
      <c r="J233" s="72"/>
      <c r="K233" s="72"/>
      <c r="L233" s="72"/>
      <c r="M233" s="72"/>
    </row>
  </sheetData>
  <mergeCells count="37">
    <mergeCell ref="B31:B32"/>
    <mergeCell ref="H2:M2"/>
    <mergeCell ref="B6:B7"/>
    <mergeCell ref="B12:B13"/>
    <mergeCell ref="B18:B19"/>
    <mergeCell ref="B25:B26"/>
    <mergeCell ref="B107:B108"/>
    <mergeCell ref="B37:B38"/>
    <mergeCell ref="B44:B45"/>
    <mergeCell ref="B50:B51"/>
    <mergeCell ref="B56:B57"/>
    <mergeCell ref="B63:B64"/>
    <mergeCell ref="B69:B70"/>
    <mergeCell ref="B75:B76"/>
    <mergeCell ref="B82:B83"/>
    <mergeCell ref="B88:B89"/>
    <mergeCell ref="B94:B95"/>
    <mergeCell ref="B101:B102"/>
    <mergeCell ref="B183:B184"/>
    <mergeCell ref="B113:B114"/>
    <mergeCell ref="B120:B121"/>
    <mergeCell ref="B126:B127"/>
    <mergeCell ref="B132:B133"/>
    <mergeCell ref="B139:B140"/>
    <mergeCell ref="B145:B146"/>
    <mergeCell ref="B151:B152"/>
    <mergeCell ref="B158:B159"/>
    <mergeCell ref="B164:B165"/>
    <mergeCell ref="B170:B171"/>
    <mergeCell ref="B177:B178"/>
    <mergeCell ref="B227:B228"/>
    <mergeCell ref="B189:B190"/>
    <mergeCell ref="B196:B197"/>
    <mergeCell ref="B202:B203"/>
    <mergeCell ref="B208:B209"/>
    <mergeCell ref="B215:B216"/>
    <mergeCell ref="B221:B222"/>
  </mergeCells>
  <conditionalFormatting sqref="C13:K13 C19:L19">
    <cfRule type="expression" dxfId="129" priority="114">
      <formula>OR(COUNTIF(D14:D16,1)&gt;1,COUNTIF(D14:D16,2)&gt;1,COUNTIF(D14:D16,3)&gt;1)</formula>
    </cfRule>
  </conditionalFormatting>
  <conditionalFormatting sqref="C26:I26">
    <cfRule type="expression" dxfId="128" priority="116" stopIfTrue="1">
      <formula>NOT(ISNUMBER(C25))</formula>
    </cfRule>
    <cfRule type="expression" dxfId="127" priority="117">
      <formula>OR(COUNTIF(G27:G29,1)&gt;1,COUNTIF(G27:G29,2)&gt;1,COUNTIF(G27:G29,3)&gt;1)</formula>
    </cfRule>
  </conditionalFormatting>
  <conditionalFormatting sqref="C32:L32">
    <cfRule type="expression" dxfId="126" priority="120" stopIfTrue="1">
      <formula>NOT(ISNUMBER(C31))</formula>
    </cfRule>
    <cfRule type="expression" dxfId="125" priority="121">
      <formula>OR(COUNTIF(#REF!,1)&gt;1,COUNTIF(#REF!,2)&gt;1,COUNTIF(#REF!,3)&gt;1)</formula>
    </cfRule>
  </conditionalFormatting>
  <conditionalFormatting sqref="C45:L45 C7:M7">
    <cfRule type="expression" dxfId="124" priority="107" stopIfTrue="1">
      <formula>NOT(ISNUMBER(C6))</formula>
    </cfRule>
    <cfRule type="expression" dxfId="123" priority="111">
      <formula>OR(COUNTIF(C8:C10,1)&gt;1,COUNTIF(C8:C10,2)&gt;1,COUNTIF(C8:C10,3)&gt;1)</formula>
    </cfRule>
  </conditionalFormatting>
  <conditionalFormatting sqref="C50:L50">
    <cfRule type="expression" dxfId="122" priority="100">
      <formula>NOT(ISNUMBER(C50))</formula>
    </cfRule>
  </conditionalFormatting>
  <conditionalFormatting sqref="C51:L51">
    <cfRule type="expression" dxfId="121" priority="95" stopIfTrue="1">
      <formula>NOT(ISNUMBER(C50))</formula>
    </cfRule>
    <cfRule type="expression" dxfId="120" priority="99">
      <formula>OR(COUNTIF(C52:C54,1)&gt;1,COUNTIF(C52:C54,2)&gt;1,COUNTIF(C52:C54,3)&gt;1)</formula>
    </cfRule>
  </conditionalFormatting>
  <conditionalFormatting sqref="C52:L54">
    <cfRule type="cellIs" dxfId="119" priority="96" stopIfTrue="1" operator="equal">
      <formula>1</formula>
    </cfRule>
    <cfRule type="cellIs" dxfId="118" priority="97" stopIfTrue="1" operator="equal">
      <formula>2</formula>
    </cfRule>
    <cfRule type="cellIs" dxfId="117" priority="98" operator="equal">
      <formula>3</formula>
    </cfRule>
  </conditionalFormatting>
  <conditionalFormatting sqref="C77:L81 C11:M11 M12:M16 C14:L16 C17:M23 C27:M30 M31:M35 C33:L35 C36:M36 C39:M42 M44:M48 C46:L48 C65:L67 C71:L73 C84:M86 C90:L92 C103:L105 C109:L111 C122:L124 C128:L130 C141:L143 C147:L149 C160:L162 C166:L168 C179:L181 C185:L187 C198:L200 C204:L206 C217:L219 C223:L225">
    <cfRule type="cellIs" dxfId="116" priority="108" stopIfTrue="1" operator="equal">
      <formula>1</formula>
    </cfRule>
  </conditionalFormatting>
  <conditionalFormatting sqref="C83:J83">
    <cfRule type="expression" dxfId="115" priority="118" stopIfTrue="1">
      <formula>NOT(ISNUMBER(C82))</formula>
    </cfRule>
    <cfRule type="expression" dxfId="114" priority="119">
      <formula>OR(COUNTIF(F84:F86,1)&gt;1,COUNTIF(F84:F86,2)&gt;1,COUNTIF(F84:F86,3)&gt;1)</formula>
    </cfRule>
  </conditionalFormatting>
  <conditionalFormatting sqref="C99:L100">
    <cfRule type="cellIs" dxfId="113" priority="32" stopIfTrue="1" operator="equal">
      <formula>1</formula>
    </cfRule>
    <cfRule type="cellIs" dxfId="112" priority="33" stopIfTrue="1" operator="equal">
      <formula>2</formula>
    </cfRule>
    <cfRule type="cellIs" dxfId="111" priority="34" operator="equal">
      <formula>3</formula>
    </cfRule>
  </conditionalFormatting>
  <conditionalFormatting sqref="C115:L119">
    <cfRule type="cellIs" dxfId="110" priority="23" stopIfTrue="1" operator="equal">
      <formula>1</formula>
    </cfRule>
    <cfRule type="cellIs" dxfId="109" priority="24" stopIfTrue="1" operator="equal">
      <formula>2</formula>
    </cfRule>
    <cfRule type="cellIs" dxfId="108" priority="25" operator="equal">
      <formula>3</formula>
    </cfRule>
  </conditionalFormatting>
  <conditionalFormatting sqref="C137:L138">
    <cfRule type="cellIs" dxfId="107" priority="13" stopIfTrue="1" operator="equal">
      <formula>1</formula>
    </cfRule>
    <cfRule type="cellIs" dxfId="106" priority="14" stopIfTrue="1" operator="equal">
      <formula>2</formula>
    </cfRule>
    <cfRule type="cellIs" dxfId="105" priority="15" operator="equal">
      <formula>3</formula>
    </cfRule>
  </conditionalFormatting>
  <conditionalFormatting sqref="C156:L156">
    <cfRule type="cellIs" dxfId="104" priority="79" stopIfTrue="1" operator="equal">
      <formula>1</formula>
    </cfRule>
    <cfRule type="cellIs" dxfId="103" priority="80" stopIfTrue="1" operator="equal">
      <formula>2</formula>
    </cfRule>
    <cfRule type="cellIs" dxfId="102" priority="81" operator="equal">
      <formula>3</formula>
    </cfRule>
  </conditionalFormatting>
  <conditionalFormatting sqref="C172:L175">
    <cfRule type="cellIs" dxfId="101" priority="70" stopIfTrue="1" operator="equal">
      <formula>1</formula>
    </cfRule>
    <cfRule type="cellIs" dxfId="100" priority="71" stopIfTrue="1" operator="equal">
      <formula>2</formula>
    </cfRule>
    <cfRule type="cellIs" dxfId="99" priority="72" operator="equal">
      <formula>3</formula>
    </cfRule>
  </conditionalFormatting>
  <conditionalFormatting sqref="C194:L194">
    <cfRule type="cellIs" dxfId="98" priority="60" stopIfTrue="1" operator="equal">
      <formula>1</formula>
    </cfRule>
    <cfRule type="cellIs" dxfId="97" priority="61" stopIfTrue="1" operator="equal">
      <formula>2</formula>
    </cfRule>
    <cfRule type="cellIs" dxfId="96" priority="62" operator="equal">
      <formula>3</formula>
    </cfRule>
  </conditionalFormatting>
  <conditionalFormatting sqref="C210:L213">
    <cfRule type="cellIs" dxfId="95" priority="42" stopIfTrue="1" operator="equal">
      <formula>1</formula>
    </cfRule>
    <cfRule type="cellIs" dxfId="94" priority="43" stopIfTrue="1" operator="equal">
      <formula>2</formula>
    </cfRule>
    <cfRule type="cellIs" dxfId="93" priority="44" operator="equal">
      <formula>3</formula>
    </cfRule>
  </conditionalFormatting>
  <conditionalFormatting sqref="C232:L232">
    <cfRule type="cellIs" dxfId="92" priority="51" stopIfTrue="1" operator="equal">
      <formula>1</formula>
    </cfRule>
    <cfRule type="cellIs" dxfId="91" priority="52" stopIfTrue="1" operator="equal">
      <formula>2</formula>
    </cfRule>
    <cfRule type="cellIs" dxfId="90" priority="53" operator="equal">
      <formula>3</formula>
    </cfRule>
  </conditionalFormatting>
  <conditionalFormatting sqref="C11:M11 M12:M16 C14:L16 C17:M23 C27:M30 M31:M35 C33:L35 C36:M36 C39:M42 M44:M48 C46:L48 C65:L67 C71:L73 C77:L81 C84:M86 C90:L92 C103:L105 C109:L111 C122:L124 C128:L130 C141:L143 C147:L149 C160:L162 C166:L168 C179:L181 C185:L187 C198:L200 C204:L206 C217:L219 C223:L225">
    <cfRule type="cellIs" dxfId="89" priority="109" stopIfTrue="1" operator="equal">
      <formula>2</formula>
    </cfRule>
    <cfRule type="cellIs" dxfId="88" priority="110" operator="equal">
      <formula>3</formula>
    </cfRule>
  </conditionalFormatting>
  <conditionalFormatting sqref="C18:M18 C12:L12 C25:L25 C31:L31 C44:L44 C63:L63 C69:L69 C82:L82 C88:L88 C94:M94 C101:L101 C107:L107 C120:L120 C126:L126 C132:M132 C139:L139 C145:L145 C151:M151 C158:L158 C164:L164 C177:L177 C183:L183 C189:M189 C196:L196 C202:L202 C215:L215 C221:L221 C227:M227">
    <cfRule type="expression" dxfId="87" priority="112">
      <formula>NOT(ISNUMBER(C12))</formula>
    </cfRule>
  </conditionalFormatting>
  <conditionalFormatting sqref="C19:M19 C13:L13">
    <cfRule type="expression" dxfId="86" priority="113" stopIfTrue="1">
      <formula>NOT(ISNUMBER(C12))</formula>
    </cfRule>
  </conditionalFormatting>
  <conditionalFormatting sqref="C37:M37">
    <cfRule type="expression" dxfId="85" priority="106">
      <formula>NOT(ISNUMBER(C37))</formula>
    </cfRule>
  </conditionalFormatting>
  <conditionalFormatting sqref="C38:M38 C64:L64 C70:L70 C76:M76 C89:L89 C95:M95 C102:L102 C108:L108 C114:M114 C121:L121 C127:L127 C133:M133 C140:L140 C146:L146 C152:M152 C159:L159 C165:L165 C171:M171 C178:L178 C184:L184 C190:M190 C197:L197 C203:L203 C209:M209 C216:L216 C222:L222 C228:M228">
    <cfRule type="expression" dxfId="84" priority="104" stopIfTrue="1">
      <formula>NOT(ISNUMBER(C37))</formula>
    </cfRule>
    <cfRule type="expression" dxfId="83" priority="105">
      <formula>OR(COUNTIF(C39:C41,1)&gt;1,COUNTIF(C39:C41,2)&gt;1,COUNTIF(C39:C41,3)&gt;1)</formula>
    </cfRule>
  </conditionalFormatting>
  <conditionalFormatting sqref="C56:M56">
    <cfRule type="expression" dxfId="82" priority="94">
      <formula>NOT(ISNUMBER(C56))</formula>
    </cfRule>
  </conditionalFormatting>
  <conditionalFormatting sqref="C57:M57">
    <cfRule type="expression" dxfId="81" priority="89" stopIfTrue="1">
      <formula>NOT(ISNUMBER(C56))</formula>
    </cfRule>
    <cfRule type="expression" dxfId="80" priority="93">
      <formula>OR(COUNTIF(C58:C60,1)&gt;1,COUNTIF(C58:C60,2)&gt;1,COUNTIF(C58:C60,3)&gt;1)</formula>
    </cfRule>
  </conditionalFormatting>
  <conditionalFormatting sqref="C58:M61">
    <cfRule type="cellIs" dxfId="79" priority="90" stopIfTrue="1" operator="equal">
      <formula>1</formula>
    </cfRule>
    <cfRule type="cellIs" dxfId="78" priority="91" stopIfTrue="1" operator="equal">
      <formula>2</formula>
    </cfRule>
    <cfRule type="cellIs" dxfId="77" priority="92" operator="equal">
      <formula>3</formula>
    </cfRule>
  </conditionalFormatting>
  <conditionalFormatting sqref="C75:M75">
    <cfRule type="expression" dxfId="76" priority="85">
      <formula>NOT(ISNUMBER(C75))</formula>
    </cfRule>
  </conditionalFormatting>
  <conditionalFormatting sqref="C77:M81">
    <cfRule type="cellIs" dxfId="75" priority="82" stopIfTrue="1" operator="equal">
      <formula>1</formula>
    </cfRule>
    <cfRule type="cellIs" dxfId="74" priority="83" stopIfTrue="1" operator="equal">
      <formula>2</formula>
    </cfRule>
    <cfRule type="cellIs" dxfId="73" priority="84" operator="equal">
      <formula>3</formula>
    </cfRule>
  </conditionalFormatting>
  <conditionalFormatting sqref="C96:M100">
    <cfRule type="cellIs" dxfId="72" priority="26" stopIfTrue="1" operator="equal">
      <formula>1</formula>
    </cfRule>
    <cfRule type="cellIs" dxfId="71" priority="27" stopIfTrue="1" operator="equal">
      <formula>2</formula>
    </cfRule>
    <cfRule type="cellIs" dxfId="70" priority="28" operator="equal">
      <formula>3</formula>
    </cfRule>
  </conditionalFormatting>
  <conditionalFormatting sqref="C113:M113">
    <cfRule type="expression" dxfId="69" priority="19">
      <formula>NOT(ISNUMBER(C113))</formula>
    </cfRule>
  </conditionalFormatting>
  <conditionalFormatting sqref="C115:M119">
    <cfRule type="cellIs" dxfId="68" priority="16" stopIfTrue="1" operator="equal">
      <formula>1</formula>
    </cfRule>
    <cfRule type="cellIs" dxfId="67" priority="17" stopIfTrue="1" operator="equal">
      <formula>2</formula>
    </cfRule>
    <cfRule type="cellIs" dxfId="66" priority="18" operator="equal">
      <formula>3</formula>
    </cfRule>
  </conditionalFormatting>
  <conditionalFormatting sqref="C134:M138">
    <cfRule type="cellIs" dxfId="65" priority="7" stopIfTrue="1" operator="equal">
      <formula>1</formula>
    </cfRule>
    <cfRule type="cellIs" dxfId="64" priority="8" stopIfTrue="1" operator="equal">
      <formula>2</formula>
    </cfRule>
    <cfRule type="cellIs" dxfId="63" priority="9" operator="equal">
      <formula>3</formula>
    </cfRule>
  </conditionalFormatting>
  <conditionalFormatting sqref="C153:M157">
    <cfRule type="cellIs" dxfId="62" priority="73" stopIfTrue="1" operator="equal">
      <formula>1</formula>
    </cfRule>
    <cfRule type="cellIs" dxfId="61" priority="74" stopIfTrue="1" operator="equal">
      <formula>2</formula>
    </cfRule>
    <cfRule type="cellIs" dxfId="60" priority="75" operator="equal">
      <formula>3</formula>
    </cfRule>
  </conditionalFormatting>
  <conditionalFormatting sqref="C170:M170">
    <cfRule type="expression" dxfId="59" priority="66">
      <formula>NOT(ISNUMBER(C170))</formula>
    </cfRule>
  </conditionalFormatting>
  <conditionalFormatting sqref="C172:M176">
    <cfRule type="cellIs" dxfId="58" priority="63" stopIfTrue="1" operator="equal">
      <formula>1</formula>
    </cfRule>
    <cfRule type="cellIs" dxfId="57" priority="64" stopIfTrue="1" operator="equal">
      <formula>2</formula>
    </cfRule>
    <cfRule type="cellIs" dxfId="56" priority="65" operator="equal">
      <formula>3</formula>
    </cfRule>
  </conditionalFormatting>
  <conditionalFormatting sqref="C191:M195">
    <cfRule type="cellIs" dxfId="55" priority="54" stopIfTrue="1" operator="equal">
      <formula>1</formula>
    </cfRule>
    <cfRule type="cellIs" dxfId="54" priority="55" stopIfTrue="1" operator="equal">
      <formula>2</formula>
    </cfRule>
    <cfRule type="cellIs" dxfId="53" priority="56" operator="equal">
      <formula>3</formula>
    </cfRule>
  </conditionalFormatting>
  <conditionalFormatting sqref="C208:M208">
    <cfRule type="expression" dxfId="52" priority="38">
      <formula>NOT(ISNUMBER(C208))</formula>
    </cfRule>
  </conditionalFormatting>
  <conditionalFormatting sqref="C210:M214">
    <cfRule type="cellIs" dxfId="51" priority="35" stopIfTrue="1" operator="equal">
      <formula>1</formula>
    </cfRule>
    <cfRule type="cellIs" dxfId="50" priority="36" stopIfTrue="1" operator="equal">
      <formula>2</formula>
    </cfRule>
    <cfRule type="cellIs" dxfId="49" priority="37" operator="equal">
      <formula>3</formula>
    </cfRule>
  </conditionalFormatting>
  <conditionalFormatting sqref="C229:M233">
    <cfRule type="cellIs" dxfId="48" priority="45" stopIfTrue="1" operator="equal">
      <formula>1</formula>
    </cfRule>
    <cfRule type="cellIs" dxfId="47" priority="46" stopIfTrue="1" operator="equal">
      <formula>2</formula>
    </cfRule>
    <cfRule type="cellIs" dxfId="46" priority="47" operator="equal">
      <formula>3</formula>
    </cfRule>
  </conditionalFormatting>
  <conditionalFormatting sqref="C6:M6">
    <cfRule type="expression" dxfId="45" priority="6">
      <formula>NOT(ISNUMBER(C6))</formula>
    </cfRule>
  </conditionalFormatting>
  <conditionalFormatting sqref="C8:M10">
    <cfRule type="cellIs" dxfId="44" priority="2" stopIfTrue="1" operator="equal">
      <formula>1</formula>
    </cfRule>
    <cfRule type="cellIs" dxfId="43" priority="3" stopIfTrue="1" operator="equal">
      <formula>2</formula>
    </cfRule>
    <cfRule type="cellIs" dxfId="42" priority="4" operator="equal">
      <formula>3</formula>
    </cfRule>
  </conditionalFormatting>
  <conditionalFormatting sqref="L13">
    <cfRule type="expression" dxfId="41" priority="115">
      <formula>OR(COUNTIF(C20:C22,1)&gt;1,COUNTIF(C20:C22,2)&gt;1,COUNTIF(C20:C22,3)&gt;1)</formula>
    </cfRule>
  </conditionalFormatting>
  <conditionalFormatting sqref="M19">
    <cfRule type="expression" dxfId="40" priority="122">
      <formula>OR(COUNTIF(#REF!,1)&gt;1,COUNTIF(#REF!,2)&gt;1,COUNTIF(#REF!,3)&gt;1)</formula>
    </cfRule>
  </conditionalFormatting>
  <conditionalFormatting sqref="M50:M54 C55:M55">
    <cfRule type="cellIs" dxfId="39" priority="101" stopIfTrue="1" operator="equal">
      <formula>1</formula>
    </cfRule>
    <cfRule type="cellIs" dxfId="38" priority="102" stopIfTrue="1" operator="equal">
      <formula>2</formula>
    </cfRule>
    <cfRule type="cellIs" dxfId="37" priority="103" operator="equal">
      <formula>3</formula>
    </cfRule>
  </conditionalFormatting>
  <conditionalFormatting sqref="M69:M73 C74:M74">
    <cfRule type="cellIs" dxfId="36" priority="86" stopIfTrue="1" operator="equal">
      <formula>1</formula>
    </cfRule>
    <cfRule type="cellIs" dxfId="35" priority="87" stopIfTrue="1" operator="equal">
      <formula>2</formula>
    </cfRule>
    <cfRule type="cellIs" dxfId="34" priority="88" operator="equal">
      <formula>3</formula>
    </cfRule>
  </conditionalFormatting>
  <conditionalFormatting sqref="M88:M92 C93:M93">
    <cfRule type="cellIs" dxfId="33" priority="29" stopIfTrue="1" operator="equal">
      <formula>1</formula>
    </cfRule>
    <cfRule type="cellIs" dxfId="32" priority="30" stopIfTrue="1" operator="equal">
      <formula>2</formula>
    </cfRule>
    <cfRule type="cellIs" dxfId="31" priority="31" operator="equal">
      <formula>3</formula>
    </cfRule>
  </conditionalFormatting>
  <conditionalFormatting sqref="M107:M111 C112:M112">
    <cfRule type="cellIs" dxfId="30" priority="20" stopIfTrue="1" operator="equal">
      <formula>1</formula>
    </cfRule>
    <cfRule type="cellIs" dxfId="29" priority="21" stopIfTrue="1" operator="equal">
      <formula>2</formula>
    </cfRule>
    <cfRule type="cellIs" dxfId="28" priority="22" operator="equal">
      <formula>3</formula>
    </cfRule>
  </conditionalFormatting>
  <conditionalFormatting sqref="M126:M130 C131:M131">
    <cfRule type="cellIs" dxfId="27" priority="10" stopIfTrue="1" operator="equal">
      <formula>1</formula>
    </cfRule>
    <cfRule type="cellIs" dxfId="26" priority="11" stopIfTrue="1" operator="equal">
      <formula>2</formula>
    </cfRule>
    <cfRule type="cellIs" dxfId="25" priority="12" operator="equal">
      <formula>3</formula>
    </cfRule>
  </conditionalFormatting>
  <conditionalFormatting sqref="M145:M149 C150:M150">
    <cfRule type="cellIs" dxfId="24" priority="76" stopIfTrue="1" operator="equal">
      <formula>1</formula>
    </cfRule>
    <cfRule type="cellIs" dxfId="23" priority="77" stopIfTrue="1" operator="equal">
      <formula>2</formula>
    </cfRule>
    <cfRule type="cellIs" dxfId="22" priority="78" operator="equal">
      <formula>3</formula>
    </cfRule>
  </conditionalFormatting>
  <conditionalFormatting sqref="M164:M168 C169:M169">
    <cfRule type="cellIs" dxfId="21" priority="67" stopIfTrue="1" operator="equal">
      <formula>1</formula>
    </cfRule>
    <cfRule type="cellIs" dxfId="20" priority="68" stopIfTrue="1" operator="equal">
      <formula>2</formula>
    </cfRule>
    <cfRule type="cellIs" dxfId="19" priority="69" operator="equal">
      <formula>3</formula>
    </cfRule>
  </conditionalFormatting>
  <conditionalFormatting sqref="M183:M187 C188:M188">
    <cfRule type="cellIs" dxfId="18" priority="57" stopIfTrue="1" operator="equal">
      <formula>1</formula>
    </cfRule>
    <cfRule type="cellIs" dxfId="17" priority="58" stopIfTrue="1" operator="equal">
      <formula>2</formula>
    </cfRule>
    <cfRule type="cellIs" dxfId="16" priority="59" operator="equal">
      <formula>3</formula>
    </cfRule>
  </conditionalFormatting>
  <conditionalFormatting sqref="M202:M206 C207:M207">
    <cfRule type="cellIs" dxfId="15" priority="39" stopIfTrue="1" operator="equal">
      <formula>1</formula>
    </cfRule>
    <cfRule type="cellIs" dxfId="14" priority="40" stopIfTrue="1" operator="equal">
      <formula>2</formula>
    </cfRule>
    <cfRule type="cellIs" dxfId="13" priority="41" operator="equal">
      <formula>3</formula>
    </cfRule>
  </conditionalFormatting>
  <conditionalFormatting sqref="M221:M225 C226:M226">
    <cfRule type="cellIs" dxfId="12" priority="48" stopIfTrue="1" operator="equal">
      <formula>1</formula>
    </cfRule>
    <cfRule type="cellIs" dxfId="11" priority="49" stopIfTrue="1" operator="equal">
      <formula>2</formula>
    </cfRule>
    <cfRule type="cellIs" dxfId="10" priority="50" operator="equal">
      <formula>3</formula>
    </cfRule>
  </conditionalFormatting>
  <conditionalFormatting sqref="J26:L26">
    <cfRule type="expression" dxfId="3" priority="241" stopIfTrue="1">
      <formula>NOT(ISNUMBER(J25))</formula>
    </cfRule>
    <cfRule type="expression" dxfId="2" priority="242">
      <formula>OR(COUNTIF(#REF!,1)&gt;1,COUNTIF(#REF!,2)&gt;1,COUNTIF(#REF!,3)&gt;1)</formula>
    </cfRule>
  </conditionalFormatting>
  <conditionalFormatting sqref="K83:L83">
    <cfRule type="expression" dxfId="1" priority="245" stopIfTrue="1">
      <formula>NOT(ISNUMBER(K82))</formula>
    </cfRule>
    <cfRule type="expression" dxfId="0" priority="246">
      <formula>OR(COUNTIF(#REF!,1)&gt;1,COUNTIF(#REF!,2)&gt;1,COUNTIF(#REF!,3)&gt;1)</formula>
    </cfRule>
  </conditionalFormatting>
  <dataValidations count="3">
    <dataValidation allowBlank="1" showInputMessage="1" showErrorMessage="1" prompt="Type the year in this cell." sqref="H2:M2" xr:uid="{B5F6CF48-2078-4783-88E5-D506F0AFA960}"/>
    <dataValidation allowBlank="1" showInputMessage="1" showErrorMessage="1" prompt="Type the year in cell AJ2 to change the calendar year._x000a__x000a_Calendar automatically shows daily shift schedule for up to 3 jobs. Setup the job/shift details and pattern from the Jobs and Shifts tab._x000a__x000a_Days highlighted red indicate schedule conflicts." sqref="A1" xr:uid="{3EB94264-B38F-4E71-8186-665C170A3040}"/>
    <dataValidation allowBlank="1" showInputMessage="1" showErrorMessage="1" promptTitle="Shift Work Calendar" sqref="A2" xr:uid="{4831716B-5264-4374-B787-2836BAC599AE}"/>
  </dataValidations>
  <printOptions horizontalCentered="1"/>
  <pageMargins left="0" right="0" top="0.27559055118110237" bottom="0.19685039370078741" header="0.31496062992125984" footer="4.6062992125984259"/>
  <pageSetup scale="70" pageOrder="overThenDown" orientation="portrait" horizontalDpi="4294967293" r:id="rId1"/>
  <rowBreaks count="11" manualBreakCount="11">
    <brk id="24" max="16383" man="1"/>
    <brk id="43" min="1" max="12" man="1"/>
    <brk id="62" max="16383" man="1"/>
    <brk id="81" min="1" max="12" man="1"/>
    <brk id="100" max="16383" man="1"/>
    <brk id="119" min="1" max="12" man="1"/>
    <brk id="138" max="16383" man="1"/>
    <brk id="157" min="1" max="12" man="1"/>
    <brk id="176" max="16383" man="1"/>
    <brk id="195" min="1" max="12" man="1"/>
    <brk id="214" max="16383" man="1"/>
  </rowBreaks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H27"/>
  <sheetViews>
    <sheetView showGridLines="0" workbookViewId="0"/>
  </sheetViews>
  <sheetFormatPr baseColWidth="10" defaultColWidth="0" defaultRowHeight="21" customHeight="1" x14ac:dyDescent="0.4"/>
  <cols>
    <col min="1" max="1" width="3.69140625" style="1" customWidth="1"/>
    <col min="2" max="3" width="17.69140625" style="2" customWidth="1"/>
    <col min="4" max="6" width="20.69140625" style="8" customWidth="1"/>
    <col min="7" max="7" width="1.69140625" style="8" customWidth="1"/>
    <col min="8" max="8" width="3.69140625" style="1" customWidth="1"/>
    <col min="9" max="16384" width="8.921875" style="1" hidden="1"/>
  </cols>
  <sheetData>
    <row r="1" spans="2:8" ht="5" customHeight="1" x14ac:dyDescent="0.4"/>
    <row r="2" spans="2:8" s="61" customFormat="1" ht="60" customHeight="1" x14ac:dyDescent="1.1499999999999999">
      <c r="B2" s="62" t="s">
        <v>32</v>
      </c>
      <c r="C2" s="64"/>
      <c r="D2" s="65"/>
      <c r="E2" s="65"/>
      <c r="F2" s="65"/>
      <c r="G2" s="60"/>
      <c r="H2" s="61" t="s">
        <v>0</v>
      </c>
    </row>
    <row r="3" spans="2:8" ht="30" customHeight="1" x14ac:dyDescent="0.4"/>
    <row r="4" spans="2:8" s="9" customFormat="1" ht="20" customHeight="1" x14ac:dyDescent="0.4">
      <c r="B4" s="97" t="s">
        <v>23</v>
      </c>
      <c r="C4" s="98"/>
      <c r="D4" s="17" t="s">
        <v>8</v>
      </c>
      <c r="E4" s="17" t="s">
        <v>9</v>
      </c>
      <c r="F4" s="99" t="s">
        <v>10</v>
      </c>
      <c r="G4" s="100"/>
      <c r="H4" s="48"/>
    </row>
    <row r="5" spans="2:8" s="16" customFormat="1" ht="20" customHeight="1" x14ac:dyDescent="0.4">
      <c r="B5" s="97"/>
      <c r="C5" s="98"/>
      <c r="D5" s="52" t="s">
        <v>20</v>
      </c>
      <c r="E5" s="53" t="s">
        <v>21</v>
      </c>
      <c r="F5" s="101" t="s">
        <v>22</v>
      </c>
      <c r="G5" s="102"/>
      <c r="H5" s="40"/>
    </row>
    <row r="6" spans="2:8" s="40" customFormat="1" ht="5" customHeight="1" x14ac:dyDescent="0.4">
      <c r="B6" s="41"/>
      <c r="C6" s="41"/>
      <c r="D6" s="42"/>
      <c r="E6" s="42"/>
      <c r="F6" s="42"/>
      <c r="G6" s="42"/>
    </row>
    <row r="7" spans="2:8" ht="10" customHeight="1" x14ac:dyDescent="0.4">
      <c r="B7" s="21"/>
      <c r="C7" s="21"/>
      <c r="D7" s="21"/>
      <c r="E7" s="21"/>
      <c r="F7" s="21"/>
      <c r="G7" s="21"/>
      <c r="H7" s="37"/>
    </row>
    <row r="8" spans="2:8" ht="25" customHeight="1" x14ac:dyDescent="0.4">
      <c r="B8" s="91" t="s">
        <v>11</v>
      </c>
      <c r="C8" s="25" t="s">
        <v>33</v>
      </c>
      <c r="D8" s="18" t="s">
        <v>24</v>
      </c>
      <c r="E8" s="18" t="s">
        <v>24</v>
      </c>
      <c r="F8" s="18" t="s">
        <v>24</v>
      </c>
      <c r="G8" s="19"/>
      <c r="H8" s="37"/>
    </row>
    <row r="9" spans="2:8" ht="25" customHeight="1" x14ac:dyDescent="0.4">
      <c r="B9" s="92"/>
      <c r="C9" s="26" t="s">
        <v>12</v>
      </c>
      <c r="D9" s="18" t="s">
        <v>18</v>
      </c>
      <c r="E9" s="18" t="s">
        <v>18</v>
      </c>
      <c r="F9" s="18" t="s">
        <v>18</v>
      </c>
      <c r="G9" s="19"/>
      <c r="H9" s="37"/>
    </row>
    <row r="10" spans="2:8" ht="25" customHeight="1" x14ac:dyDescent="0.4">
      <c r="B10" s="93"/>
      <c r="C10" s="27" t="s">
        <v>34</v>
      </c>
      <c r="D10" s="18" t="s">
        <v>19</v>
      </c>
      <c r="E10" s="18" t="s">
        <v>19</v>
      </c>
      <c r="F10" s="18" t="s">
        <v>19</v>
      </c>
      <c r="G10" s="19"/>
      <c r="H10" s="37"/>
    </row>
    <row r="11" spans="2:8" ht="10" customHeight="1" x14ac:dyDescent="0.4">
      <c r="B11" s="34"/>
      <c r="C11" s="28"/>
      <c r="D11" s="19"/>
      <c r="E11" s="19"/>
      <c r="F11" s="19"/>
      <c r="G11" s="19"/>
      <c r="H11" s="37"/>
    </row>
    <row r="12" spans="2:8" s="37" customFormat="1" ht="5" customHeight="1" x14ac:dyDescent="0.4">
      <c r="B12" s="43"/>
      <c r="C12" s="45"/>
      <c r="D12" s="39"/>
      <c r="E12" s="39"/>
      <c r="F12" s="39"/>
      <c r="G12" s="39"/>
    </row>
    <row r="13" spans="2:8" ht="10" customHeight="1" x14ac:dyDescent="0.4">
      <c r="B13" s="35"/>
      <c r="C13" s="29"/>
      <c r="D13" s="20"/>
      <c r="E13" s="20"/>
      <c r="F13" s="20"/>
      <c r="G13" s="20"/>
      <c r="H13" s="37"/>
    </row>
    <row r="14" spans="2:8" ht="20" customHeight="1" x14ac:dyDescent="0.4">
      <c r="B14" s="94" t="s">
        <v>13</v>
      </c>
      <c r="C14" s="30" t="s">
        <v>33</v>
      </c>
      <c r="D14" s="18" t="s">
        <v>25</v>
      </c>
      <c r="E14" s="18" t="s">
        <v>25</v>
      </c>
      <c r="F14" s="18" t="s">
        <v>25</v>
      </c>
      <c r="G14" s="20"/>
      <c r="H14" s="37"/>
    </row>
    <row r="15" spans="2:8" ht="20" customHeight="1" x14ac:dyDescent="0.4">
      <c r="B15" s="95"/>
      <c r="C15" s="30" t="s">
        <v>12</v>
      </c>
      <c r="D15" s="18" t="s">
        <v>16</v>
      </c>
      <c r="E15" s="18" t="s">
        <v>16</v>
      </c>
      <c r="F15" s="18" t="s">
        <v>16</v>
      </c>
      <c r="G15" s="20"/>
    </row>
    <row r="16" spans="2:8" ht="20" customHeight="1" x14ac:dyDescent="0.4">
      <c r="B16" s="96"/>
      <c r="C16" s="30" t="s">
        <v>34</v>
      </c>
      <c r="D16" s="18" t="s">
        <v>27</v>
      </c>
      <c r="E16" s="18" t="s">
        <v>27</v>
      </c>
      <c r="F16" s="18" t="s">
        <v>27</v>
      </c>
      <c r="G16" s="20"/>
    </row>
    <row r="17" spans="2:8" ht="10" customHeight="1" x14ac:dyDescent="0.4">
      <c r="B17" s="35"/>
      <c r="C17" s="31"/>
      <c r="D17" s="20"/>
      <c r="E17" s="20"/>
      <c r="F17" s="20"/>
      <c r="G17" s="20"/>
    </row>
    <row r="18" spans="2:8" s="37" customFormat="1" ht="5" customHeight="1" x14ac:dyDescent="0.4">
      <c r="B18" s="43"/>
      <c r="C18" s="44"/>
      <c r="D18" s="39"/>
      <c r="E18" s="39"/>
      <c r="F18" s="39"/>
      <c r="G18" s="39"/>
    </row>
    <row r="19" spans="2:8" ht="10" customHeight="1" x14ac:dyDescent="0.4">
      <c r="B19" s="36"/>
      <c r="C19" s="32"/>
      <c r="D19" s="23"/>
      <c r="E19" s="23"/>
      <c r="F19" s="23"/>
      <c r="G19" s="23"/>
    </row>
    <row r="20" spans="2:8" ht="25" customHeight="1" x14ac:dyDescent="0.4">
      <c r="B20" s="88" t="s">
        <v>14</v>
      </c>
      <c r="C20" s="33" t="s">
        <v>33</v>
      </c>
      <c r="D20" s="18" t="s">
        <v>26</v>
      </c>
      <c r="E20" s="18" t="s">
        <v>26</v>
      </c>
      <c r="F20" s="18" t="s">
        <v>26</v>
      </c>
      <c r="G20" s="23"/>
    </row>
    <row r="21" spans="2:8" ht="25" customHeight="1" x14ac:dyDescent="0.4">
      <c r="B21" s="89"/>
      <c r="C21" s="33" t="s">
        <v>12</v>
      </c>
      <c r="D21" s="18" t="s">
        <v>17</v>
      </c>
      <c r="E21" s="18" t="s">
        <v>17</v>
      </c>
      <c r="F21" s="18" t="s">
        <v>17</v>
      </c>
      <c r="G21" s="23"/>
    </row>
    <row r="22" spans="2:8" ht="25" customHeight="1" x14ac:dyDescent="0.4">
      <c r="B22" s="90"/>
      <c r="C22" s="33" t="s">
        <v>34</v>
      </c>
      <c r="D22" s="18" t="s">
        <v>28</v>
      </c>
      <c r="E22" s="18" t="s">
        <v>28</v>
      </c>
      <c r="F22" s="18" t="s">
        <v>28</v>
      </c>
      <c r="G22" s="23"/>
    </row>
    <row r="23" spans="2:8" ht="10" customHeight="1" x14ac:dyDescent="0.4">
      <c r="B23" s="24"/>
      <c r="C23" s="24"/>
      <c r="D23" s="23"/>
      <c r="E23" s="23"/>
      <c r="F23" s="23"/>
      <c r="G23" s="23"/>
    </row>
    <row r="24" spans="2:8" s="37" customFormat="1" ht="5" customHeight="1" x14ac:dyDescent="0.4">
      <c r="B24" s="38"/>
      <c r="C24" s="38"/>
      <c r="D24" s="39"/>
      <c r="E24" s="39"/>
      <c r="F24" s="39"/>
      <c r="G24" s="39"/>
    </row>
    <row r="25" spans="2:8" ht="25" customHeight="1" x14ac:dyDescent="0.4">
      <c r="B25" s="46"/>
      <c r="C25" s="55" t="s">
        <v>37</v>
      </c>
      <c r="D25" s="22" t="s">
        <v>15</v>
      </c>
      <c r="E25" s="49" t="s">
        <v>15</v>
      </c>
      <c r="F25" s="86" t="s">
        <v>15</v>
      </c>
      <c r="G25" s="103"/>
    </row>
    <row r="26" spans="2:8" ht="25" customHeight="1" x14ac:dyDescent="0.4">
      <c r="B26" s="47"/>
      <c r="C26" s="55" t="s">
        <v>35</v>
      </c>
      <c r="D26" s="54">
        <f>DATE(CalendarYear,1,5)</f>
        <v>45296</v>
      </c>
      <c r="E26" s="50">
        <f>DATE(CalendarYear,1,15)</f>
        <v>45306</v>
      </c>
      <c r="F26" s="104">
        <f>DATE(CalendarYear,1,19)</f>
        <v>45310</v>
      </c>
      <c r="G26" s="105"/>
    </row>
    <row r="27" spans="2:8" ht="25" customHeight="1" x14ac:dyDescent="0.4">
      <c r="B27" s="47"/>
      <c r="C27" s="55" t="s">
        <v>36</v>
      </c>
      <c r="D27" s="22" t="s">
        <v>29</v>
      </c>
      <c r="E27" s="49" t="s">
        <v>30</v>
      </c>
      <c r="F27" s="86" t="s">
        <v>31</v>
      </c>
      <c r="G27" s="87"/>
      <c r="H27" s="51"/>
    </row>
  </sheetData>
  <mergeCells count="9">
    <mergeCell ref="F27:G27"/>
    <mergeCell ref="B20:B22"/>
    <mergeCell ref="B8:B10"/>
    <mergeCell ref="B14:B16"/>
    <mergeCell ref="B4:C5"/>
    <mergeCell ref="F4:G4"/>
    <mergeCell ref="F5:G5"/>
    <mergeCell ref="F25:G25"/>
    <mergeCell ref="F26:G26"/>
  </mergeCells>
  <dataValidations xWindow="529" yWindow="936" count="9">
    <dataValidation allowBlank="1" showInputMessage="1" showErrorMessage="1" prompt="In this tab, you can setup the:_x000a_- job description_x000a_- details for each shift_x000a_- shift pattern and start date_x000a__x000a_When shifts conflict here, they will be indicated in red highlight of the day of the week on the Shift Work Calendar tab." sqref="A1" xr:uid="{00000000-0002-0000-0100-000000000000}"/>
    <dataValidation allowBlank="1" showInputMessage="1" showErrorMessage="1" prompt="In these rows, enter details of Shift 1 for each Job" sqref="B8:B10" xr:uid="{00000000-0002-0000-0100-000002000000}"/>
    <dataValidation allowBlank="1" showInputMessage="1" showErrorMessage="1" prompt="In these rows, enter details of Shift 2 for each Job" sqref="B14:B16" xr:uid="{00000000-0002-0000-0100-000003000000}"/>
    <dataValidation allowBlank="1" showInputMessage="1" showErrorMessage="1" prompt="In these rows, enter details of Shift 3 for each Job" sqref="B20:B22" xr:uid="{00000000-0002-0000-0100-000004000000}"/>
    <dataValidation allowBlank="1" showInputMessage="1" showErrorMessage="1" prompt="Set the shift pattern by using the Code letters of the different Shifts" sqref="D27:F27" xr:uid="{00000000-0002-0000-0100-000005000000}"/>
    <dataValidation allowBlank="1" showInputMessage="1" showErrorMessage="1" prompt="In this row, enter the shift shift pattern by using the Code letters of the different Shifts" sqref="C27" xr:uid="{00000000-0002-0000-0100-000006000000}"/>
    <dataValidation allowBlank="1" showInputMessage="1" showErrorMessage="1" prompt="In this row, enter the Start Date of the Shift Pattern for each Job" sqref="C26" xr:uid="{00000000-0002-0000-0100-000007000000}"/>
    <dataValidation allowBlank="1" showInputMessage="1" showErrorMessage="1" prompt="Make sure to use only one letter as Shift Code" sqref="D9:F9 D21:F21 D15:F15" xr:uid="{00000000-0002-0000-0100-000008000000}"/>
    <dataValidation allowBlank="1" showInputMessage="1" showErrorMessage="1" prompt="In this row, type in a description for each of the Jobs" sqref="B4" xr:uid="{00000000-0002-0000-0100-000001000000}"/>
  </dataValidations>
  <pageMargins left="0.3" right="0.3" top="0.3" bottom="0.3" header="0.3" footer="0.3"/>
  <pageSetup scale="9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9EAC6-E6A2-414D-8D87-36B27DAFAB25}">
  <sheetPr codeName="Hoja1"/>
  <dimension ref="A1:L6"/>
  <sheetViews>
    <sheetView workbookViewId="0">
      <selection sqref="A1:L6"/>
    </sheetView>
  </sheetViews>
  <sheetFormatPr baseColWidth="10" defaultRowHeight="15" x14ac:dyDescent="0.4"/>
  <sheetData>
    <row r="1" spans="1:12" x14ac:dyDescent="0.4">
      <c r="A1" s="81">
        <f>DATE(CalendarYear,1,1)</f>
        <v>45292</v>
      </c>
      <c r="B1" s="57" t="str">
        <f>IF(DAY(JanSun1)=1,"",IF(AND(YEAR(JanSun1+1)=CalendarYear,MONTH(JanSun1+1)=1),JanSun1+1,""))</f>
        <v/>
      </c>
      <c r="C1" s="57">
        <f>IF(DAY(JanSun1)=1,"",IF(AND(YEAR(JanSun1+2)=CalendarYear,MONTH(JanSun1+2)=1),JanSun1+2,""))</f>
        <v>45292</v>
      </c>
      <c r="D1" s="57">
        <f>IF(DAY(JanSun1)=1,"",IF(AND(YEAR(JanSun1+3)=CalendarYear,MONTH(JanSun1+3)=1),JanSun1+3,""))</f>
        <v>45293</v>
      </c>
      <c r="E1" s="57">
        <f>IF(DAY(JanSun1)=1,"",IF(AND(YEAR(JanSun1+4)=CalendarYear,MONTH(JanSun1+4)=1),JanSun1+4,""))</f>
        <v>45294</v>
      </c>
      <c r="F1" s="57">
        <f>IF(DAY(JanSun1)=1,"",IF(AND(YEAR(JanSun1+5)=CalendarYear,MONTH(JanSun1+5)=1),JanSun1+5,""))</f>
        <v>45295</v>
      </c>
      <c r="G1" s="57">
        <f>IF(DAY(JanSun1)=1,"",IF(AND(YEAR(JanSun1+6)=CalendarYear,MONTH(JanSun1+6)=1),JanSun1+6,""))</f>
        <v>45296</v>
      </c>
      <c r="H1" s="57">
        <f>IF(DAY(JanSun1)=1,IF(AND(YEAR(JanSun1)=CalendarYear,MONTH(JanSun1)=1),JanSun1,""),IF(AND(YEAR(JanSun1+7)=CalendarYear,MONTH(JanSun1+7)=1),JanSun1+7,""))</f>
        <v>45297</v>
      </c>
      <c r="I1" s="57">
        <f>IF(DAY(JanSun1)=1,IF(AND(YEAR(JanSun1+1)=CalendarYear,MONTH(JanSun1+1)=1),JanSun1+1,""),IF(AND(YEAR(JanSun1+8)=CalendarYear,MONTH(JanSun1+8)=1),JanSun1+8,""))</f>
        <v>45298</v>
      </c>
      <c r="J1" s="57">
        <f>IF(DAY(JanSun1)=1,IF(AND(YEAR(JanSun1+2)=CalendarYear,MONTH(JanSun1+2)=1),JanSun1+2,""),IF(AND(YEAR(JanSun1+9)=CalendarYear,MONTH(JanSun1+9)=1),JanSun1+9,""))</f>
        <v>45299</v>
      </c>
      <c r="K1" s="57">
        <f>IF(DAY(JanSun1)=1,IF(AND(YEAR(JanSun1+3)=CalendarYear,MONTH(JanSun1+3)=1),JanSun1+3,""),IF(AND(YEAR(JanSun1+10)=CalendarYear,MONTH(JanSun1+10)=1),JanSun1+10,""))</f>
        <v>45300</v>
      </c>
      <c r="L1" s="57">
        <f>IF(DAY(JanSun1)=1,IF(AND(YEAR(JanSun1+4)=CalendarYear,MONTH(JanSun1+4)=1),JanSun1+4,""),IF(AND(YEAR(JanSun1+11)=CalendarYear,MONTH(JanSun1+11)=1),JanSun1+11,""))</f>
        <v>45301</v>
      </c>
    </row>
    <row r="2" spans="1:12" x14ac:dyDescent="0.4">
      <c r="A2" s="83"/>
      <c r="B2" s="58" t="s">
        <v>1</v>
      </c>
      <c r="C2" s="58" t="s">
        <v>2</v>
      </c>
      <c r="D2" s="58" t="s">
        <v>3</v>
      </c>
      <c r="E2" s="58" t="s">
        <v>4</v>
      </c>
      <c r="F2" s="58" t="s">
        <v>5</v>
      </c>
      <c r="G2" s="58" t="s">
        <v>6</v>
      </c>
      <c r="H2" s="58" t="s">
        <v>7</v>
      </c>
      <c r="I2" s="58" t="s">
        <v>1</v>
      </c>
      <c r="J2" s="58" t="s">
        <v>2</v>
      </c>
      <c r="K2" s="58" t="s">
        <v>3</v>
      </c>
      <c r="L2" s="58" t="s">
        <v>4</v>
      </c>
    </row>
    <row r="3" spans="1:12" x14ac:dyDescent="0.4">
      <c r="A3" s="68" t="s">
        <v>38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2" x14ac:dyDescent="0.4">
      <c r="A4" s="69" t="s">
        <v>39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2" x14ac:dyDescent="0.4">
      <c r="A5" s="70" t="s">
        <v>40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</row>
    <row r="6" spans="1:12" x14ac:dyDescent="0.4">
      <c r="A6" s="71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</sheetData>
  <mergeCells count="1">
    <mergeCell ref="A1:A2"/>
  </mergeCells>
  <conditionalFormatting sqref="B1:L1">
    <cfRule type="expression" dxfId="9" priority="6">
      <formula>NOT(ISNUMBER(B1))</formula>
    </cfRule>
  </conditionalFormatting>
  <conditionalFormatting sqref="B2:L2">
    <cfRule type="expression" dxfId="8" priority="1" stopIfTrue="1">
      <formula>NOT(ISNUMBER(B1))</formula>
    </cfRule>
    <cfRule type="expression" dxfId="7" priority="5">
      <formula>OR(COUNTIF(B3:B5,1)&gt;1,COUNTIF(B3:B5,2)&gt;1,COUNTIF(B3:B5,3)&gt;1)</formula>
    </cfRule>
  </conditionalFormatting>
  <conditionalFormatting sqref="B3:L5">
    <cfRule type="cellIs" dxfId="6" priority="2" stopIfTrue="1" operator="equal">
      <formula>1</formula>
    </cfRule>
    <cfRule type="cellIs" dxfId="5" priority="3" stopIfTrue="1" operator="equal">
      <formula>2</formula>
    </cfRule>
    <cfRule type="cellIs" dxfId="4" priority="4" operator="equal">
      <formula>3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8" ma:contentTypeDescription="Create a new document." ma:contentTypeScope="" ma:versionID="60f5a4f2d2b0abadcf532d48ebf9cb71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7dd78129e6a1811f84807ad11c65153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  <xsd:element ref="ns2:MediaServiceObjectDetectorVersions" minOccurs="0"/>
                <xsd:element ref="ns2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3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13656978-1EED-4391-93B8-108D32171C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9EE977-17D7-4428-989B-25E9E01221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01DBFF-3B14-437A-9685-CED4B722E31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Template>TM89105255</Templat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27</vt:i4>
      </vt:variant>
    </vt:vector>
  </HeadingPairs>
  <TitlesOfParts>
    <vt:vector size="31" baseType="lpstr">
      <vt:lpstr>Shift work calendar - V1</vt:lpstr>
      <vt:lpstr>Shift work calendar - V2</vt:lpstr>
      <vt:lpstr>Jobs and shifts</vt:lpstr>
      <vt:lpstr>Hoja1</vt:lpstr>
      <vt:lpstr>'Shift work calendar - V1'!Área_de_impresión</vt:lpstr>
      <vt:lpstr>'Shift work calendar - V2'!Área_de_impresión</vt:lpstr>
      <vt:lpstr>'Shift work calendar - V2'!CalendarYear</vt:lpstr>
      <vt:lpstr>CalendarYear</vt:lpstr>
      <vt:lpstr>Job1_DayOff_Code</vt:lpstr>
      <vt:lpstr>Job1_Name</vt:lpstr>
      <vt:lpstr>Job1_Pattern</vt:lpstr>
      <vt:lpstr>Job1_Shift1_Code</vt:lpstr>
      <vt:lpstr>Job1_Shift2_Code</vt:lpstr>
      <vt:lpstr>Job1_Shift3_Code</vt:lpstr>
      <vt:lpstr>Job1_StartDate</vt:lpstr>
      <vt:lpstr>Job2_DayOff_Code</vt:lpstr>
      <vt:lpstr>Job2_Name</vt:lpstr>
      <vt:lpstr>Job2_Pattern</vt:lpstr>
      <vt:lpstr>Job2_Shift1_Code</vt:lpstr>
      <vt:lpstr>Job2_Shift2_Code</vt:lpstr>
      <vt:lpstr>Job2_Shift3_Code</vt:lpstr>
      <vt:lpstr>Job2_StartDate</vt:lpstr>
      <vt:lpstr>Job3_DayOff_Code</vt:lpstr>
      <vt:lpstr>Job3_Name</vt:lpstr>
      <vt:lpstr>Job3_Pattern</vt:lpstr>
      <vt:lpstr>Job3_Shift1_Code</vt:lpstr>
      <vt:lpstr>Job3_Shift2_Code</vt:lpstr>
      <vt:lpstr>Job3_Shift3_Code</vt:lpstr>
      <vt:lpstr>Job3_StartDate</vt:lpstr>
      <vt:lpstr>'Shift work calendar - V1'!Títulos_a_imprimir</vt:lpstr>
      <vt:lpstr>'Shift work calendar - V2'!Títulos_a_imprimir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2023-05-23T06:24:40Z</dcterms:created>
  <dcterms:modified xsi:type="dcterms:W3CDTF">2024-01-13T22:58:11Z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  <property fmtid="{D5CDD505-2E9C-101B-9397-08002B2CF9AE}" pid="3" name="MediaServiceImageTags">
    <vt:lpwstr/>
  </property>
</Properties>
</file>