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/>
  <xr:revisionPtr revIDLastSave="0" documentId="8_{22046438-2B06-4912-B92B-313B73EF843E}" xr6:coauthVersionLast="47" xr6:coauthVersionMax="47" xr10:uidLastSave="{00000000-0000-0000-0000-000000000000}"/>
  <bookViews>
    <workbookView xWindow="-110" yWindow="-110" windowWidth="29020" windowHeight="16420" tabRatio="824" activeTab="1" xr2:uid="{00000000-000D-0000-FFFF-FFFF00000000}"/>
  </bookViews>
  <sheets>
    <sheet name="Shift work calendar - Horiz" sheetId="1" r:id="rId1"/>
    <sheet name="Shift work calendar - Verti" sheetId="4" r:id="rId2"/>
    <sheet name="Jobs and shifts" sheetId="3" r:id="rId3"/>
  </sheets>
  <definedNames>
    <definedName name="AprSun1" localSheetId="1">DATE('Shift work calendar - Verti'!CalendarYear,4,1)-WEEKDAY(DATE('Shift work calendar - Verti'!CalendarYear,4,1))</definedName>
    <definedName name="AprSun1">DATE(CalendarYear,4,1)-WEEKDAY(DATE(CalendarYear,4,1))</definedName>
    <definedName name="_xlnm.Print_Area" localSheetId="0">'Shift work calendar - Horiz'!$B$2:$R$149</definedName>
    <definedName name="_xlnm.Print_Area" localSheetId="1">'Shift work calendar - Verti'!$B$2:$R$149</definedName>
    <definedName name="AugSun1" localSheetId="1">DATE('Shift work calendar - Verti'!CalendarYear,8,1)-WEEKDAY(DATE('Shift work calendar - Verti'!CalendarYear,8,1))</definedName>
    <definedName name="AugSun1">DATE(CalendarYear,8,1)-WEEKDAY(DATE(CalendarYear,8,1))</definedName>
    <definedName name="CalendarYear" localSheetId="1">'Shift work calendar - Verti'!$M$2</definedName>
    <definedName name="CalendarYear">'Shift work calendar - Horiz'!$M$2</definedName>
    <definedName name="DecSun1" localSheetId="1">DATE('Shift work calendar - Verti'!CalendarYear,12,1)-WEEKDAY(DATE('Shift work calendar - Verti'!CalendarYear,12,1))</definedName>
    <definedName name="DecSun1">DATE(CalendarYear,12,1)-WEEKDAY(DATE(CalendarYear,12,1))</definedName>
    <definedName name="FebSun1" localSheetId="1">DATE('Shift work calendar - Verti'!CalendarYear,2,1)-WEEKDAY(DATE('Shift work calendar - Verti'!CalendarYear,2,1))</definedName>
    <definedName name="FebSun1">DATE(CalendarYear,2,1)-WEEKDAY(DATE(CalendarYear,2,1))</definedName>
    <definedName name="JanSun1" localSheetId="1">DATE('Shift work calendar - Verti'!CalendarYear,1,1)-WEEKDAY(DATE('Shift work calendar - Verti'!CalendarYear,1,1))</definedName>
    <definedName name="JanSun1">DATE(CalendarYear,1,1)-WEEKDAY(DATE(CalendarYear,1,1))</definedName>
    <definedName name="Job1_DayOff_Code">'Jobs and shifts'!$D$25</definedName>
    <definedName name="Job1_Name">'Jobs and shifts'!$D$5</definedName>
    <definedName name="Job1_Pattern">'Jobs and shifts'!$D$27</definedName>
    <definedName name="Job1_Shift1_Code">'Jobs and shifts'!$D$9</definedName>
    <definedName name="Job1_Shift2_Code">'Jobs and shifts'!$D$15</definedName>
    <definedName name="Job1_Shift3_Code">'Jobs and shifts'!$D$21</definedName>
    <definedName name="Job1_StartDate">'Jobs and shifts'!$D$26</definedName>
    <definedName name="Job2_DayOff_Code">'Jobs and shifts'!$E$25</definedName>
    <definedName name="Job2_Name">'Jobs and shifts'!$E$5</definedName>
    <definedName name="Job2_Pattern">'Jobs and shifts'!$E$27</definedName>
    <definedName name="Job2_Shift1_Code">'Jobs and shifts'!$E$9</definedName>
    <definedName name="Job2_Shift2_Code">'Jobs and shifts'!$E$15</definedName>
    <definedName name="Job2_Shift3_Code">'Jobs and shifts'!$E$21</definedName>
    <definedName name="Job2_StartDate">'Jobs and shifts'!$E$26</definedName>
    <definedName name="Job3_DayOff_Code">'Jobs and shifts'!$F$25</definedName>
    <definedName name="Job3_Name">'Jobs and shifts'!$F$5</definedName>
    <definedName name="Job3_Pattern">'Jobs and shifts'!$F$27</definedName>
    <definedName name="Job3_Shift1_Code">'Jobs and shifts'!$F$9</definedName>
    <definedName name="Job3_Shift2_Code">'Jobs and shifts'!$F$15</definedName>
    <definedName name="Job3_Shift3_Code">'Jobs and shifts'!$F$21</definedName>
    <definedName name="Job3_StartDate">'Jobs and shifts'!$F$26</definedName>
    <definedName name="JulSun1" localSheetId="1">DATE('Shift work calendar - Verti'!CalendarYear,7,1)-WEEKDAY(DATE('Shift work calendar - Verti'!CalendarYear,7,1))</definedName>
    <definedName name="JulSun1">DATE(CalendarYear,7,1)-WEEKDAY(DATE(CalendarYear,7,1))</definedName>
    <definedName name="JunSun1" localSheetId="1">DATE('Shift work calendar - Verti'!CalendarYear,6,1)-WEEKDAY(DATE('Shift work calendar - Verti'!CalendarYear,6,1))</definedName>
    <definedName name="JunSun1">DATE(CalendarYear,6,1)-WEEKDAY(DATE(CalendarYear,6,1))</definedName>
    <definedName name="MarSun1" localSheetId="1">DATE('Shift work calendar - Verti'!CalendarYear,3,1)-WEEKDAY(DATE('Shift work calendar - Verti'!CalendarYear,3,1))</definedName>
    <definedName name="MarSun1">DATE(CalendarYear,3,1)-WEEKDAY(DATE(CalendarYear,3,1))</definedName>
    <definedName name="MaySun1" localSheetId="1">DATE('Shift work calendar - Verti'!CalendarYear,5,1)-WEEKDAY(DATE('Shift work calendar - Verti'!CalendarYear,5,1))</definedName>
    <definedName name="MaySun1">DATE(CalendarYear,5,1)-WEEKDAY(DATE(CalendarYear,5,1))</definedName>
    <definedName name="NovSun1" localSheetId="1">DATE('Shift work calendar - Verti'!CalendarYear,11,1)-WEEKDAY(DATE('Shift work calendar - Verti'!CalendarYear,11,1))</definedName>
    <definedName name="NovSun1">DATE(CalendarYear,11,1)-WEEKDAY(DATE(CalendarYear,11,1))</definedName>
    <definedName name="OctSun1" localSheetId="1">DATE('Shift work calendar - Verti'!CalendarYear,10,1)-WEEKDAY(DATE('Shift work calendar - Verti'!CalendarYear,10,1))</definedName>
    <definedName name="OctSun1">DATE(CalendarYear,10,1)-WEEKDAY(DATE(CalendarYear,10,1))</definedName>
    <definedName name="Range_Dates" localSheetId="1">'Shift work calendar - Verti'!$C$12:$R$12,'Shift work calendar - Verti'!$C$18:$R$18,'Shift work calendar - Verti'!$C$30:$R$30,'Shift work calendar - Verti'!$C$42:$R$42,'Shift work calendar - Verti'!$C$54:$R$54,'Shift work calendar - Verti'!$C$66:$R$66,'Shift work calendar - Verti'!$C$78:$R$78,'Shift work calendar - Verti'!$C$90:$R$90,'Shift work calendar - Verti'!$C$102:$R$102,'Shift work calendar - Verti'!$C$114:$R$114,'Shift work calendar - Verti'!$C$126:$R$126,'Shift work calendar - Verti'!$C$138:$R$138</definedName>
    <definedName name="Range_Dates">'Shift work calendar - Horiz'!$C$12:$R$12,'Shift work calendar - Horiz'!$C$18:$R$18,'Shift work calendar - Horiz'!$C$30:$R$30,'Shift work calendar - Horiz'!$C$42:$R$42,'Shift work calendar - Horiz'!$C$54:$R$54,'Shift work calendar - Horiz'!$C$66:$R$66,'Shift work calendar - Horiz'!$C$78:$R$78,'Shift work calendar - Horiz'!$C$90:$R$90,'Shift work calendar - Horiz'!$C$102:$R$102,'Shift work calendar - Horiz'!$C$114:$R$114,'Shift work calendar - Horiz'!$C$126:$R$126,'Shift work calendar - Horiz'!$C$138:$R$138</definedName>
    <definedName name="Range_Days" localSheetId="1">'Shift work calendar - Verti'!$C$14:$R$16,'Shift work calendar - Verti'!$C$20:$R$22,'Shift work calendar - Verti'!$C$32:$R$34,'Shift work calendar - Verti'!$C$44:$R$46,'Shift work calendar - Verti'!$C$56:$R$58,'Shift work calendar - Verti'!$C$68:$R$70,'Shift work calendar - Verti'!$C$80:$R$82,'Shift work calendar - Verti'!$C$92:$R$94,'Shift work calendar - Verti'!$C$104:$R$106,'Shift work calendar - Verti'!$C$116:$R$118,'Shift work calendar - Verti'!$C$128:$R$130,'Shift work calendar - Verti'!$C$140:$R$142</definedName>
    <definedName name="Range_Days">'Shift work calendar - Horiz'!$C$14:$R$16,'Shift work calendar - Horiz'!$C$20:$R$22,'Shift work calendar - Horiz'!$C$32:$R$34,'Shift work calendar - Horiz'!$C$44:$R$46,'Shift work calendar - Horiz'!$C$56:$R$58,'Shift work calendar - Horiz'!$C$68:$R$70,'Shift work calendar - Horiz'!$C$80:$R$82,'Shift work calendar - Horiz'!$C$92:$R$94,'Shift work calendar - Horiz'!$C$104:$R$106,'Shift work calendar - Horiz'!$C$116:$R$118,'Shift work calendar - Horiz'!$C$128:$R$130,'Shift work calendar - Horiz'!$C$140:$R$142</definedName>
    <definedName name="Range_Weekdays" localSheetId="1">'Shift work calendar - Verti'!$C$13:$R$13,'Shift work calendar - Verti'!$C$19:$R$19,'Shift work calendar - Verti'!$C$31:$R$31,'Shift work calendar - Verti'!$C$43:$R$43,'Shift work calendar - Verti'!$C$55:$R$55,'Shift work calendar - Verti'!$C$67:$R$67,'Shift work calendar - Verti'!$C$79:$R$79,'Shift work calendar - Verti'!$C$91:$R$91,'Shift work calendar - Verti'!$C$103:$R$103,'Shift work calendar - Verti'!$C$115:$R$115,'Shift work calendar - Verti'!$C$127:$R$127,'Shift work calendar - Verti'!$C$139:$R$139</definedName>
    <definedName name="Range_Weekdays">'Shift work calendar - Horiz'!$C$13:$R$13,'Shift work calendar - Horiz'!$C$19:$R$19,'Shift work calendar - Horiz'!$C$31:$R$31,'Shift work calendar - Horiz'!$C$43:$R$43,'Shift work calendar - Horiz'!$C$55:$R$55,'Shift work calendar - Horiz'!$C$67:$R$67,'Shift work calendar - Horiz'!$C$79:$R$79,'Shift work calendar - Horiz'!$C$91:$R$91,'Shift work calendar - Horiz'!$C$103:$R$103,'Shift work calendar - Horiz'!$C$115:$R$115,'Shift work calendar - Horiz'!$C$127:$R$127,'Shift work calendar - Horiz'!$C$139:$R$139</definedName>
    <definedName name="SepSun1" localSheetId="1">DATE('Shift work calendar - Verti'!CalendarYear,9,1)-WEEKDAY(DATE('Shift work calendar - Verti'!CalendarYear,9,1))</definedName>
    <definedName name="SepSun1">DATE(CalendarYear,9,1)-WEEKDAY(DATE(CalendarYear,9,1))</definedName>
    <definedName name="_xlnm.Print_Titles" localSheetId="0">'Shift work calendar - Horiz'!$2:$5</definedName>
    <definedName name="_xlnm.Print_Titles" localSheetId="1">'Shift work calendar - Verti'!$2:$5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4" i="4" l="1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26" i="3"/>
  <c r="Q26" i="4" l="1"/>
  <c r="R26" i="4"/>
  <c r="F26" i="3"/>
  <c r="Q28" i="4" s="1"/>
  <c r="E26" i="3"/>
  <c r="Q27" i="4" s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B18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R27" i="4" l="1"/>
  <c r="R28" i="4"/>
  <c r="Q27" i="1"/>
  <c r="Q26" i="1"/>
  <c r="Q28" i="1"/>
  <c r="R26" i="1"/>
  <c r="R27" i="1"/>
  <c r="R28" i="1"/>
</calcChain>
</file>

<file path=xl/sharedStrings.xml><?xml version="1.0" encoding="utf-8"?>
<sst xmlns="http://schemas.openxmlformats.org/spreadsheetml/2006/main" count="947" uniqueCount="42">
  <si>
    <t xml:space="preserve"> </t>
  </si>
  <si>
    <t>Su</t>
  </si>
  <si>
    <t>Mo</t>
  </si>
  <si>
    <t>Tu</t>
  </si>
  <si>
    <t>We</t>
  </si>
  <si>
    <t>Th</t>
  </si>
  <si>
    <t>Fr</t>
  </si>
  <si>
    <t>Sa</t>
  </si>
  <si>
    <t>Job 1</t>
  </si>
  <si>
    <t>Job 2</t>
  </si>
  <si>
    <t>Job 3</t>
  </si>
  <si>
    <t>Shift 1</t>
  </si>
  <si>
    <t>Code</t>
  </si>
  <si>
    <t>Shift 2</t>
  </si>
  <si>
    <t>Shift 3</t>
  </si>
  <si>
    <t>x</t>
  </si>
  <si>
    <t>D</t>
  </si>
  <si>
    <t>N</t>
  </si>
  <si>
    <t>M</t>
  </si>
  <si>
    <t>6:00 AM to 10:00 AM</t>
  </si>
  <si>
    <t>Monmartre Café</t>
  </si>
  <si>
    <t>City Center Catering</t>
  </si>
  <si>
    <t xml:space="preserve">Midnight Snacks </t>
  </si>
  <si>
    <t>Lead server</t>
  </si>
  <si>
    <t>Morning shift</t>
  </si>
  <si>
    <t>Day shift</t>
  </si>
  <si>
    <t>Night shift</t>
  </si>
  <si>
    <t>11:00 AM to 9:00 PM</t>
  </si>
  <si>
    <t>10:00 PM to 2:00 AM</t>
  </si>
  <si>
    <t>xxxMxxxMxxxMxxxM</t>
  </si>
  <si>
    <t>DxxxDxxxDxxxDxxxDxxx</t>
  </si>
  <si>
    <t>xNxxxNxxxNxxxNxxxNxx</t>
  </si>
  <si>
    <t>Job and shift details</t>
  </si>
  <si>
    <t>Shift name</t>
  </si>
  <si>
    <t>Time of shift</t>
  </si>
  <si>
    <t>Pattern start date</t>
  </si>
  <si>
    <t>Shift pattern</t>
  </si>
  <si>
    <t>Day off code</t>
  </si>
  <si>
    <t>Felipe J Garcia</t>
  </si>
  <si>
    <t>Francisco</t>
  </si>
  <si>
    <t>Ignacio</t>
  </si>
  <si>
    <t>A1 Grill, Teriyaki and 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</si>
</sst>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\ yyyy"/>
    <numFmt numFmtId="166" formatCode="[$-409]mmmm\ d\,\ yyyy;@"/>
    <numFmt numFmtId="167" formatCode=";;;"/>
  </numFmts>
  <fonts count="27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9"/>
      <color theme="1" tint="4.9989318521683403E-2"/>
      <name val="Franklin Gothic Book"/>
      <family val="2"/>
      <scheme val="minor"/>
    </font>
    <font>
      <b/>
      <sz val="9"/>
      <color theme="3" tint="-0.249977111117893"/>
      <name val="Franklin Gothic Book"/>
      <family val="2"/>
      <scheme val="minor"/>
    </font>
    <font>
      <b/>
      <sz val="9"/>
      <color theme="0"/>
      <name val="Franklin Gothic Book"/>
      <family val="2"/>
      <scheme val="minor"/>
    </font>
    <font>
      <b/>
      <sz val="9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4"/>
      <color theme="1"/>
      <name val="Franklin Gothic Medium"/>
      <family val="2"/>
      <scheme val="major"/>
    </font>
    <font>
      <b/>
      <sz val="10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9"/>
      <color theme="1" tint="0.14999847407452621"/>
      <name val="Franklin Gothic Book"/>
      <family val="2"/>
      <scheme val="minor"/>
    </font>
    <font>
      <sz val="9"/>
      <color theme="0"/>
      <name val="Franklin Gothic Medium"/>
      <family val="2"/>
      <scheme val="major"/>
    </font>
    <font>
      <sz val="9"/>
      <name val="Franklin Gothic Book"/>
      <family val="2"/>
      <scheme val="minor"/>
    </font>
    <font>
      <sz val="12"/>
      <name val="Franklin Gothic Medium"/>
      <family val="2"/>
      <scheme val="major"/>
    </font>
    <font>
      <sz val="12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36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Book"/>
      <family val="2"/>
      <scheme val="minor"/>
    </font>
    <font>
      <sz val="11"/>
      <color theme="3" tint="-0.499984740745262"/>
      <name val="Calibri"/>
      <family val="2"/>
    </font>
    <font>
      <sz val="22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9"/>
      <color theme="1" tint="0.14999847407452621"/>
      <name val="Franklin Gothic Book"/>
      <family val="2"/>
      <scheme val="minor"/>
    </font>
    <font>
      <b/>
      <sz val="10"/>
      <color theme="1" tint="0.1499984740745262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theme="6" tint="-0.499984740745262"/>
        <bgColor indexed="65"/>
      </patternFill>
    </fill>
    <fill>
      <patternFill patternType="lightDown">
        <fgColor theme="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5" tint="0.59996337778862885"/>
      </bottom>
      <diagonal/>
    </border>
    <border>
      <left style="thin">
        <color theme="8" tint="0.79998168889431442"/>
      </left>
      <right style="thin">
        <color theme="0"/>
      </right>
      <top style="thin">
        <color theme="8" tint="0.79998168889431442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8" tint="0.7999816888943144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7" tint="0.5999633777886288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0.249977111117893"/>
      </right>
      <top/>
      <bottom/>
      <diagonal/>
    </border>
    <border>
      <left style="thin">
        <color theme="0"/>
      </left>
      <right/>
      <top style="thin">
        <color theme="5" tint="0.59996337778862885"/>
      </top>
      <bottom/>
      <diagonal/>
    </border>
    <border>
      <left style="thin">
        <color theme="0"/>
      </left>
      <right/>
      <top/>
      <bottom style="thin">
        <color theme="5" tint="0.59996337778862885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8">
    <xf numFmtId="0" fontId="0" fillId="0" borderId="0"/>
    <xf numFmtId="0" fontId="2" fillId="0" borderId="0"/>
    <xf numFmtId="0" fontId="4" fillId="7" borderId="2">
      <alignment horizontal="center" vertical="center"/>
    </xf>
    <xf numFmtId="0" fontId="5" fillId="0" borderId="2" applyNumberFormat="0">
      <alignment horizontal="center" vertical="center"/>
    </xf>
    <xf numFmtId="0" fontId="6" fillId="8" borderId="2">
      <alignment horizontal="center" vertical="center"/>
    </xf>
    <xf numFmtId="0" fontId="4" fillId="2" borderId="2">
      <alignment horizontal="center" vertical="center"/>
    </xf>
    <xf numFmtId="0" fontId="6" fillId="9" borderId="2" applyNumberFormat="0">
      <alignment horizontal="center" vertical="center"/>
    </xf>
    <xf numFmtId="0" fontId="7" fillId="10" borderId="2" applyNumberFormat="0">
      <alignment horizontal="center" vertical="center"/>
    </xf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8" xfId="0" applyNumberFormat="1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4" xfId="0" applyFont="1" applyFill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left" vertical="center" indent="1"/>
    </xf>
    <xf numFmtId="0" fontId="12" fillId="4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2" fillId="0" borderId="18" xfId="0" applyFont="1" applyBorder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17" fillId="3" borderId="21" xfId="0" applyFont="1" applyFill="1" applyBorder="1" applyAlignment="1">
      <alignment horizontal="left" vertical="center" indent="2"/>
    </xf>
    <xf numFmtId="0" fontId="17" fillId="3" borderId="20" xfId="0" applyFont="1" applyFill="1" applyBorder="1" applyAlignment="1">
      <alignment horizontal="left" vertical="center" indent="2"/>
    </xf>
    <xf numFmtId="0" fontId="17" fillId="3" borderId="22" xfId="0" applyFont="1" applyFill="1" applyBorder="1" applyAlignment="1">
      <alignment horizontal="left" vertical="center" indent="2"/>
    </xf>
    <xf numFmtId="0" fontId="14" fillId="3" borderId="0" xfId="0" applyFont="1" applyFill="1" applyAlignment="1">
      <alignment horizontal="left" vertical="center" indent="2"/>
    </xf>
    <xf numFmtId="0" fontId="14" fillId="4" borderId="0" xfId="0" applyFont="1" applyFill="1" applyAlignment="1">
      <alignment horizontal="left" vertical="center" indent="2"/>
    </xf>
    <xf numFmtId="0" fontId="17" fillId="4" borderId="20" xfId="0" applyFont="1" applyFill="1" applyBorder="1" applyAlignment="1">
      <alignment horizontal="left" vertical="center" indent="2"/>
    </xf>
    <xf numFmtId="0" fontId="17" fillId="4" borderId="0" xfId="0" applyFont="1" applyFill="1" applyAlignment="1">
      <alignment horizontal="left" vertical="center" indent="2"/>
    </xf>
    <xf numFmtId="0" fontId="17" fillId="5" borderId="0" xfId="0" applyFont="1" applyFill="1" applyAlignment="1">
      <alignment horizontal="left" vertical="center" indent="2"/>
    </xf>
    <xf numFmtId="0" fontId="17" fillId="5" borderId="19" xfId="0" applyFont="1" applyFill="1" applyBorder="1" applyAlignment="1">
      <alignment horizontal="left" vertical="center" indent="2"/>
    </xf>
    <xf numFmtId="0" fontId="16" fillId="3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6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left" vertical="center"/>
    </xf>
    <xf numFmtId="0" fontId="17" fillId="13" borderId="0" xfId="0" applyFont="1" applyFill="1" applyAlignment="1">
      <alignment horizontal="left" vertical="center" indent="2"/>
    </xf>
    <xf numFmtId="0" fontId="14" fillId="13" borderId="0" xfId="0" applyFont="1" applyFill="1" applyAlignment="1">
      <alignment horizontal="left" vertical="center" indent="2"/>
    </xf>
    <xf numFmtId="0" fontId="6" fillId="13" borderId="3" xfId="0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12" fillId="0" borderId="24" xfId="0" applyFont="1" applyBorder="1" applyAlignment="1">
      <alignment horizontal="left" vertical="center" indent="1"/>
    </xf>
    <xf numFmtId="166" fontId="12" fillId="0" borderId="24" xfId="0" applyNumberFormat="1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6" fillId="12" borderId="31" xfId="0" applyFont="1" applyFill="1" applyBorder="1" applyAlignment="1">
      <alignment horizontal="left" vertical="center" indent="1"/>
    </xf>
    <xf numFmtId="0" fontId="6" fillId="12" borderId="26" xfId="0" applyFont="1" applyFill="1" applyBorder="1" applyAlignment="1">
      <alignment horizontal="left" vertical="center" indent="1"/>
    </xf>
    <xf numFmtId="166" fontId="12" fillId="0" borderId="18" xfId="0" applyNumberFormat="1" applyFont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2"/>
    </xf>
    <xf numFmtId="0" fontId="8" fillId="11" borderId="30" xfId="0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8" fillId="0" borderId="34" xfId="0" applyFont="1" applyBorder="1" applyAlignment="1">
      <alignment horizontal="left"/>
    </xf>
    <xf numFmtId="0" fontId="19" fillId="0" borderId="34" xfId="0" applyFont="1" applyBorder="1" applyAlignment="1">
      <alignment vertical="center"/>
    </xf>
    <xf numFmtId="0" fontId="19" fillId="0" borderId="34" xfId="0" applyFont="1" applyBorder="1" applyAlignment="1">
      <alignment horizontal="left" vertical="center"/>
    </xf>
    <xf numFmtId="0" fontId="21" fillId="0" borderId="34" xfId="0" applyFont="1" applyBorder="1" applyAlignment="1">
      <alignment horizontal="center"/>
    </xf>
    <xf numFmtId="0" fontId="22" fillId="0" borderId="34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23" fillId="0" borderId="0" xfId="0" applyFont="1"/>
    <xf numFmtId="0" fontId="25" fillId="3" borderId="5" xfId="0" applyFont="1" applyFill="1" applyBorder="1" applyAlignment="1">
      <alignment horizontal="left" vertical="center" indent="1"/>
    </xf>
    <xf numFmtId="0" fontId="25" fillId="4" borderId="1" xfId="0" applyFont="1" applyFill="1" applyBorder="1" applyAlignment="1">
      <alignment horizontal="left" vertical="center" indent="1"/>
    </xf>
    <xf numFmtId="0" fontId="25" fillId="5" borderId="1" xfId="0" applyFont="1" applyFill="1" applyBorder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165" fontId="11" fillId="6" borderId="7" xfId="0" applyNumberFormat="1" applyFont="1" applyFill="1" applyBorder="1" applyAlignment="1">
      <alignment horizontal="left" vertical="center" indent="1"/>
    </xf>
    <xf numFmtId="165" fontId="11" fillId="6" borderId="6" xfId="0" applyNumberFormat="1" applyFont="1" applyFill="1" applyBorder="1" applyAlignment="1">
      <alignment horizontal="left" vertical="center" indent="1"/>
    </xf>
    <xf numFmtId="165" fontId="11" fillId="6" borderId="33" xfId="0" applyNumberFormat="1" applyFont="1" applyFill="1" applyBorder="1" applyAlignment="1">
      <alignment horizontal="left" vertical="center" indent="1"/>
    </xf>
    <xf numFmtId="0" fontId="18" fillId="0" borderId="34" xfId="0" applyFont="1" applyBorder="1" applyAlignment="1">
      <alignment horizontal="right" wrapText="1"/>
    </xf>
    <xf numFmtId="0" fontId="12" fillId="0" borderId="27" xfId="0" applyFont="1" applyBorder="1" applyAlignment="1">
      <alignment horizontal="left" vertical="center" indent="1"/>
    </xf>
    <xf numFmtId="0" fontId="12" fillId="0" borderId="29" xfId="0" applyFont="1" applyBorder="1" applyAlignment="1">
      <alignment horizontal="left" vertical="center" indent="1"/>
    </xf>
    <xf numFmtId="0" fontId="15" fillId="5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1" fillId="6" borderId="32" xfId="0" applyFont="1" applyFill="1" applyBorder="1" applyAlignment="1">
      <alignment horizontal="left" vertical="center" indent="1"/>
    </xf>
    <xf numFmtId="0" fontId="13" fillId="6" borderId="8" xfId="0" applyFont="1" applyFill="1" applyBorder="1" applyAlignment="1">
      <alignment horizontal="left" vertical="center" indent="1"/>
    </xf>
    <xf numFmtId="0" fontId="13" fillId="6" borderId="30" xfId="0" applyFont="1" applyFill="1" applyBorder="1" applyAlignment="1">
      <alignment horizontal="left" vertical="center" indent="1"/>
    </xf>
    <xf numFmtId="0" fontId="6" fillId="12" borderId="3" xfId="0" applyFont="1" applyFill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1"/>
    </xf>
    <xf numFmtId="0" fontId="12" fillId="0" borderId="28" xfId="0" applyFont="1" applyBorder="1" applyAlignment="1">
      <alignment horizontal="left" vertical="center" indent="1"/>
    </xf>
    <xf numFmtId="166" fontId="12" fillId="0" borderId="27" xfId="0" applyNumberFormat="1" applyFont="1" applyBorder="1" applyAlignment="1">
      <alignment horizontal="left" vertical="center" indent="1"/>
    </xf>
    <xf numFmtId="166" fontId="12" fillId="0" borderId="28" xfId="0" applyNumberFormat="1" applyFont="1" applyBorder="1" applyAlignment="1">
      <alignment horizontal="left" vertical="center" indent="1"/>
    </xf>
    <xf numFmtId="165" fontId="11" fillId="0" borderId="7" xfId="0" applyNumberFormat="1" applyFont="1" applyFill="1" applyBorder="1" applyAlignment="1">
      <alignment horizontal="left" vertical="center" indent="1"/>
    </xf>
    <xf numFmtId="165" fontId="11" fillId="0" borderId="33" xfId="0" applyNumberFormat="1" applyFont="1" applyFill="1" applyBorder="1" applyAlignment="1">
      <alignment horizontal="left" vertical="center" indent="1"/>
    </xf>
    <xf numFmtId="165" fontId="11" fillId="0" borderId="6" xfId="0" applyNumberFormat="1" applyFont="1" applyFill="1" applyBorder="1" applyAlignment="1">
      <alignment horizontal="left" vertical="center" indent="1"/>
    </xf>
  </cellXfs>
  <cellStyles count="8">
    <cellStyle name="Day Off" xfId="3" xr:uid="{00000000-0005-0000-0000-000000000000}"/>
    <cellStyle name="Day Shift" xfId="2" xr:uid="{00000000-0005-0000-0000-000001000000}"/>
    <cellStyle name="Day/Night Shift" xfId="5" xr:uid="{00000000-0005-0000-0000-000002000000}"/>
    <cellStyle name="Holidays" xfId="6" xr:uid="{00000000-0005-0000-0000-000003000000}"/>
    <cellStyle name="Night Shift" xfId="4" xr:uid="{00000000-0005-0000-0000-000004000000}"/>
    <cellStyle name="Non Working" xfId="7" xr:uid="{00000000-0005-0000-0000-000005000000}"/>
    <cellStyle name="Normal" xfId="0" builtinId="0"/>
    <cellStyle name="Normal 2" xfId="1" xr:uid="{00000000-0005-0000-0000-000007000000}"/>
  </cellStyles>
  <dxfs count="100"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</dxfs>
  <tableStyles count="0" defaultTableStyle="TableStyleMedium2" defaultPivotStyle="PivotStyleLight16"/>
  <colors>
    <mruColors>
      <color rgb="FFB4E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ift Work Calendar">
  <a:themeElements>
    <a:clrScheme name="Custom 158">
      <a:dk1>
        <a:srgbClr val="000000"/>
      </a:dk1>
      <a:lt1>
        <a:srgbClr val="FFFFFF"/>
      </a:lt1>
      <a:dk2>
        <a:srgbClr val="5E5E5E"/>
      </a:dk2>
      <a:lt2>
        <a:srgbClr val="D6D5D5"/>
      </a:lt2>
      <a:accent1>
        <a:srgbClr val="DF2D25"/>
      </a:accent1>
      <a:accent2>
        <a:srgbClr val="62C99E"/>
      </a:accent2>
      <a:accent3>
        <a:srgbClr val="62C99E"/>
      </a:accent3>
      <a:accent4>
        <a:srgbClr val="45B9EC"/>
      </a:accent4>
      <a:accent5>
        <a:srgbClr val="0000FF"/>
      </a:accent5>
      <a:accent6>
        <a:srgbClr val="EF2F94"/>
      </a:accent6>
      <a:hlink>
        <a:srgbClr val="0000FF"/>
      </a:hlink>
      <a:folHlink>
        <a:srgbClr val="FF00F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 ShiftCalendar" id="{C0C15053-41A7-A842-8BD5-207B5038EBEC}" vid="{EDF4B661-04CF-B74B-852D-F3AE147C5ED3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N151"/>
  <sheetViews>
    <sheetView showGridLines="0" view="pageBreakPreview" zoomScale="60" zoomScaleNormal="60" workbookViewId="0">
      <selection activeCell="D38" sqref="D38"/>
    </sheetView>
  </sheetViews>
  <sheetFormatPr baseColWidth="10" defaultColWidth="8.921875" defaultRowHeight="18.899999999999999" customHeight="1" x14ac:dyDescent="0.4"/>
  <cols>
    <col min="1" max="1" width="3.69140625" style="3" customWidth="1"/>
    <col min="2" max="2" width="21.84375" style="69" customWidth="1"/>
    <col min="3" max="18" width="9.61328125" style="3" customWidth="1"/>
    <col min="19" max="19" width="3.69140625" style="3" customWidth="1"/>
    <col min="20" max="16384" width="8.921875" style="3"/>
  </cols>
  <sheetData>
    <row r="1" spans="2:18" ht="5" customHeight="1" x14ac:dyDescent="0.4"/>
    <row r="2" spans="2:18" s="61" customFormat="1" ht="60" customHeight="1" x14ac:dyDescent="1.1499999999999999">
      <c r="B2" s="64" t="s">
        <v>41</v>
      </c>
      <c r="C2" s="65"/>
      <c r="D2" s="65"/>
      <c r="E2" s="65"/>
      <c r="F2" s="65"/>
      <c r="G2" s="65"/>
      <c r="H2" s="65"/>
      <c r="I2" s="65"/>
      <c r="J2" s="65"/>
      <c r="K2" s="65"/>
      <c r="L2" s="66"/>
      <c r="M2" s="78">
        <v>2024</v>
      </c>
      <c r="N2" s="78"/>
      <c r="O2" s="78"/>
      <c r="P2" s="78"/>
      <c r="Q2" s="78"/>
      <c r="R2" s="78"/>
    </row>
    <row r="3" spans="2:18" customFormat="1" ht="20" customHeight="1" x14ac:dyDescent="0.4">
      <c r="B3" s="70"/>
    </row>
    <row r="4" spans="2:18" customFormat="1" ht="18.899999999999999" customHeight="1" x14ac:dyDescent="0.4">
      <c r="B4" s="70"/>
    </row>
    <row r="5" spans="2:18" customFormat="1" ht="20" customHeight="1" x14ac:dyDescent="0.4">
      <c r="B5" s="70"/>
    </row>
    <row r="6" spans="2:18" s="5" customFormat="1" ht="25" customHeight="1" x14ac:dyDescent="0.4">
      <c r="B6" s="75">
        <f>DATE(CalendarYear,1,1)</f>
        <v>45292</v>
      </c>
      <c r="C6" s="59">
        <f>IF(DAY(JanSun1)=1,"",IF(AND(YEAR(JanSun1+2)=CalendarYear,MONTH(JanSun1+2)=1),JanSun1+2,""))</f>
        <v>45292</v>
      </c>
      <c r="D6" s="59">
        <f>IF(DAY(JanSun1)=1,"",IF(AND(YEAR(JanSun1+3)=CalendarYear,MONTH(JanSun1+3)=1),JanSun1+3,""))</f>
        <v>45293</v>
      </c>
      <c r="E6" s="59">
        <f>IF(DAY(JanSun1)=1,"",IF(AND(YEAR(JanSun1+4)=CalendarYear,MONTH(JanSun1+4)=1),JanSun1+4,""))</f>
        <v>45294</v>
      </c>
      <c r="F6" s="59">
        <f>IF(DAY(JanSun1)=1,"",IF(AND(YEAR(JanSun1+5)=CalendarYear,MONTH(JanSun1+5)=1),JanSun1+5,""))</f>
        <v>45295</v>
      </c>
      <c r="G6" s="59">
        <f>IF(DAY(JanSun1)=1,"",IF(AND(YEAR(JanSun1+6)=CalendarYear,MONTH(JanSun1+6)=1),JanSun1+6,""))</f>
        <v>45296</v>
      </c>
      <c r="H6" s="59">
        <f>IF(DAY(JanSun1)=1,IF(AND(YEAR(JanSun1)=CalendarYear,MONTH(JanSun1)=1),JanSun1,""),IF(AND(YEAR(JanSun1+7)=CalendarYear,MONTH(JanSun1+7)=1),JanSun1+7,""))</f>
        <v>45297</v>
      </c>
      <c r="I6" s="59">
        <f>IF(DAY(JanSun1)=1,IF(AND(YEAR(JanSun1+1)=CalendarYear,MONTH(JanSun1+1)=1),JanSun1+1,""),IF(AND(YEAR(JanSun1+8)=CalendarYear,MONTH(JanSun1+8)=1),JanSun1+8,""))</f>
        <v>45298</v>
      </c>
      <c r="J6" s="59">
        <f>IF(DAY(JanSun1)=1,IF(AND(YEAR(JanSun1+2)=CalendarYear,MONTH(JanSun1+2)=1),JanSun1+2,""),IF(AND(YEAR(JanSun1+9)=CalendarYear,MONTH(JanSun1+9)=1),JanSun1+9,""))</f>
        <v>45299</v>
      </c>
      <c r="K6" s="59">
        <f>IF(DAY(JanSun1)=1,IF(AND(YEAR(JanSun1+3)=CalendarYear,MONTH(JanSun1+3)=1),JanSun1+3,""),IF(AND(YEAR(JanSun1+10)=CalendarYear,MONTH(JanSun1+10)=1),JanSun1+10,""))</f>
        <v>45300</v>
      </c>
      <c r="L6" s="59">
        <f>IF(DAY(JanSun1)=1,IF(AND(YEAR(JanSun1+4)=CalendarYear,MONTH(JanSun1+4)=1),JanSun1+4,""),IF(AND(YEAR(JanSun1+11)=CalendarYear,MONTH(JanSun1+11)=1),JanSun1+11,""))</f>
        <v>45301</v>
      </c>
      <c r="M6" s="59">
        <f>IF(DAY(JanSun1)=1,IF(AND(YEAR(JanSun1+5)=CalendarYear,MONTH(JanSun1+5)=1),JanSun1+5,""),IF(AND(YEAR(JanSun1+12)=CalendarYear,MONTH(JanSun1+12)=1),JanSun1+12,""))</f>
        <v>45302</v>
      </c>
      <c r="N6" s="59">
        <f>IF(DAY(JanSun1)=1,IF(AND(YEAR(JanSun1+6)=CalendarYear,MONTH(JanSun1+6)=1),JanSun1+6,""),IF(AND(YEAR(JanSun1+13)=CalendarYear,MONTH(JanSun1+13)=1),JanSun1+13,""))</f>
        <v>45303</v>
      </c>
      <c r="O6" s="59">
        <f>IF(DAY(JanSun1)=1,IF(AND(YEAR(JanSun1+7)=CalendarYear,MONTH(JanSun1+7)=1),JanSun1+7,""),IF(AND(YEAR(JanSun1+14)=CalendarYear,MONTH(JanSun1+14)=1),JanSun1+14,""))</f>
        <v>45304</v>
      </c>
      <c r="P6" s="59">
        <f>IF(DAY(JanSun1)=1,IF(AND(YEAR(JanSun1+8)=CalendarYear,MONTH(JanSun1+8)=1),JanSun1+8,""),IF(AND(YEAR(JanSun1+15)=CalendarYear,MONTH(JanSun1+15)=1),JanSun1+15,""))</f>
        <v>45305</v>
      </c>
      <c r="Q6" s="59">
        <f>IF(DAY(JanSun1)=1,IF(AND(YEAR(JanSun1+9)=CalendarYear,MONTH(JanSun1+9)=1),JanSun1+9,""),IF(AND(YEAR(JanSun1+16)=CalendarYear,MONTH(JanSun1+16)=1),JanSun1+16,""))</f>
        <v>45306</v>
      </c>
    </row>
    <row r="7" spans="2:18" s="5" customFormat="1" ht="25" customHeight="1" x14ac:dyDescent="0.4">
      <c r="B7" s="77"/>
      <c r="C7" s="60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1</v>
      </c>
      <c r="J7" s="60" t="s">
        <v>2</v>
      </c>
      <c r="K7" s="60" t="s">
        <v>3</v>
      </c>
      <c r="L7" s="60" t="s">
        <v>4</v>
      </c>
      <c r="M7" s="60" t="s">
        <v>5</v>
      </c>
      <c r="N7" s="60" t="s">
        <v>6</v>
      </c>
      <c r="O7" s="60" t="s">
        <v>7</v>
      </c>
      <c r="P7" s="60" t="s">
        <v>1</v>
      </c>
      <c r="Q7" s="60" t="s">
        <v>2</v>
      </c>
    </row>
    <row r="8" spans="2:18" ht="25" customHeight="1" x14ac:dyDescent="0.4">
      <c r="B8" s="71" t="s">
        <v>38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2:18" ht="25" customHeight="1" x14ac:dyDescent="0.4">
      <c r="B9" s="72" t="s">
        <v>39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2:18" ht="25" customHeight="1" x14ac:dyDescent="0.4">
      <c r="B10" s="73" t="s">
        <v>40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2:18" ht="25" customHeight="1" x14ac:dyDescent="0.4">
      <c r="B11" s="74"/>
    </row>
    <row r="12" spans="2:18" s="5" customFormat="1" ht="25" customHeight="1" x14ac:dyDescent="0.4">
      <c r="B12" s="99"/>
      <c r="C12" s="59">
        <f>IF(DAY(JanSun1)=1,IF(AND(YEAR(JanSun1+10)=CalendarYear,MONTH(JanSun1+10)=1),JanSun1+10,""),IF(AND(YEAR(JanSun1+17)=CalendarYear,MONTH(JanSun1+17)=1),JanSun1+17,""))</f>
        <v>45307</v>
      </c>
      <c r="D12" s="59">
        <f>IF(DAY(JanSun1)=1,IF(AND(YEAR(JanSun1+11)=CalendarYear,MONTH(JanSun1+11)=1),JanSun1+11,""),IF(AND(YEAR(JanSun1+18)=CalendarYear,MONTH(JanSun1+18)=1),JanSun1+18,""))</f>
        <v>45308</v>
      </c>
      <c r="E12" s="59">
        <f>IF(DAY(JanSun1)=1,IF(AND(YEAR(JanSun1+12)=CalendarYear,MONTH(JanSun1+12)=1),JanSun1+12,""),IF(AND(YEAR(JanSun1+19)=CalendarYear,MONTH(JanSun1+19)=1),JanSun1+19,""))</f>
        <v>45309</v>
      </c>
      <c r="F12" s="59">
        <f>IF(DAY(JanSun1)=1,IF(AND(YEAR(JanSun1+13)=CalendarYear,MONTH(JanSun1+13)=1),JanSun1+13,""),IF(AND(YEAR(JanSun1+20)=CalendarYear,MONTH(JanSun1+20)=1),JanSun1+20,""))</f>
        <v>45310</v>
      </c>
      <c r="G12" s="59">
        <f>IF(DAY(JanSun1)=1,IF(AND(YEAR(JanSun1+14)=CalendarYear,MONTH(JanSun1+14)=1),JanSun1+14,""),IF(AND(YEAR(JanSun1+21)=CalendarYear,MONTH(JanSun1+21)=1),JanSun1+21,""))</f>
        <v>45311</v>
      </c>
      <c r="H12" s="59">
        <f>IF(DAY(JanSun1)=1,IF(AND(YEAR(JanSun1+15)=CalendarYear,MONTH(JanSun1+15)=1),JanSun1+15,""),IF(AND(YEAR(JanSun1+22)=CalendarYear,MONTH(JanSun1+22)=1),JanSun1+22,""))</f>
        <v>45312</v>
      </c>
      <c r="I12" s="59">
        <f>IF(DAY(JanSun1)=1,IF(AND(YEAR(JanSun1+16)=CalendarYear,MONTH(JanSun1+16)=1),JanSun1+16,""),IF(AND(YEAR(JanSun1+23)=CalendarYear,MONTH(JanSun1+23)=1),JanSun1+23,""))</f>
        <v>45313</v>
      </c>
      <c r="J12" s="59">
        <f>IF(DAY(JanSun1)=1,IF(AND(YEAR(JanSun1+17)=CalendarYear,MONTH(JanSun1+17)=1),JanSun1+17,""),IF(AND(YEAR(JanSun1+24)=CalendarYear,MONTH(JanSun1+24)=1),JanSun1+24,""))</f>
        <v>45314</v>
      </c>
      <c r="K12" s="59">
        <f>IF(DAY(JanSun1)=1,IF(AND(YEAR(JanSun1+18)=CalendarYear,MONTH(JanSun1+18)=1),JanSun1+18,""),IF(AND(YEAR(JanSun1+25)=CalendarYear,MONTH(JanSun1+25)=1),JanSun1+25,""))</f>
        <v>45315</v>
      </c>
      <c r="L12" s="59">
        <f>IF(DAY(JanSun1)=1,IF(AND(YEAR(JanSun1+19)=CalendarYear,MONTH(JanSun1+19)=1),JanSun1+19,""),IF(AND(YEAR(JanSun1+26)=CalendarYear,MONTH(JanSun1+26)=1),JanSun1+26,""))</f>
        <v>45316</v>
      </c>
      <c r="M12" s="59">
        <f>IF(DAY(JanSun1)=1,IF(AND(YEAR(JanSun1+20)=CalendarYear,MONTH(JanSun1+20)=1),JanSun1+20,""),IF(AND(YEAR(JanSun1+27)=CalendarYear,MONTH(JanSun1+27)=1),JanSun1+27,""))</f>
        <v>45317</v>
      </c>
      <c r="N12" s="59">
        <f>IF(DAY(JanSun1)=1,IF(AND(YEAR(JanSun1+21)=CalendarYear,MONTH(JanSun1+21)=1),JanSun1+21,""),IF(AND(YEAR(JanSun1+28)=CalendarYear,MONTH(JanSun1+28)=1),JanSun1+28,""))</f>
        <v>45318</v>
      </c>
      <c r="O12" s="59">
        <f>IF(DAY(JanSun1)=1,IF(AND(YEAR(JanSun1+22)=CalendarYear,MONTH(JanSun1+22)=1),JanSun1+22,""),IF(AND(YEAR(JanSun1+29)=CalendarYear,MONTH(JanSun1+29)=1),JanSun1+29,""))</f>
        <v>45319</v>
      </c>
      <c r="P12" s="59">
        <f>IF(DAY(JanSun1)=1,IF(AND(YEAR(JanSun1+23)=CalendarYear,MONTH(JanSun1+23)=1),JanSun1+23,""),IF(AND(YEAR(JanSun1+30)=CalendarYear,MONTH(JanSun1+30)=1),JanSun1+30,""))</f>
        <v>45320</v>
      </c>
      <c r="Q12" s="59">
        <f>IF(DAY(JanSun1)=1,IF(AND(YEAR(JanSun1+24)=CalendarYear,MONTH(JanSun1+24)=1),JanSun1+24,""),IF(AND(YEAR(JanSun1+31)=CalendarYear,MONTH(JanSun1+31)=1),JanSun1+31,""))</f>
        <v>45321</v>
      </c>
      <c r="R12" s="7">
        <f>IF(DAY(JanSun1)=1,IF(AND(YEAR(JanSun1+25)=CalendarYear,MONTH(JanSun1+25)=1),JanSun1+25,""),IF(AND(YEAR(JanSun1+32)=CalendarYear,MONTH(JanSun1+32)=1),JanSun1+32,""))</f>
        <v>45322</v>
      </c>
    </row>
    <row r="13" spans="2:18" s="5" customFormat="1" ht="25" customHeight="1" x14ac:dyDescent="0.4">
      <c r="B13" s="100"/>
      <c r="C13" s="60" t="s">
        <v>3</v>
      </c>
      <c r="D13" s="60" t="s">
        <v>4</v>
      </c>
      <c r="E13" s="60" t="s">
        <v>5</v>
      </c>
      <c r="F13" s="60" t="s">
        <v>6</v>
      </c>
      <c r="G13" s="60" t="s">
        <v>7</v>
      </c>
      <c r="H13" s="60" t="s">
        <v>1</v>
      </c>
      <c r="I13" s="60" t="s">
        <v>2</v>
      </c>
      <c r="J13" s="60" t="s">
        <v>3</v>
      </c>
      <c r="K13" s="60" t="s">
        <v>4</v>
      </c>
      <c r="L13" s="60" t="s">
        <v>5</v>
      </c>
      <c r="M13" s="60" t="s">
        <v>6</v>
      </c>
      <c r="N13" s="60" t="s">
        <v>7</v>
      </c>
      <c r="O13" s="60" t="s">
        <v>1</v>
      </c>
      <c r="P13" s="60" t="s">
        <v>2</v>
      </c>
      <c r="Q13" s="60" t="s">
        <v>3</v>
      </c>
      <c r="R13" s="58" t="s">
        <v>4</v>
      </c>
    </row>
    <row r="14" spans="2:18" ht="25" customHeight="1" x14ac:dyDescent="0.4">
      <c r="B14" s="71" t="s">
        <v>38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2:18" ht="25" customHeight="1" x14ac:dyDescent="0.4">
      <c r="B15" s="72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8" ht="25" customHeight="1" x14ac:dyDescent="0.4">
      <c r="B16" s="7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2:18" ht="25" customHeight="1" x14ac:dyDescent="0.4">
      <c r="B17" s="74"/>
    </row>
    <row r="18" spans="2:18" s="4" customFormat="1" ht="25" customHeight="1" x14ac:dyDescent="0.4">
      <c r="B18" s="75">
        <f>DATE(CalendarYear,2,1)</f>
        <v>45323</v>
      </c>
      <c r="C18" s="16">
        <f>IF(DAY(FebSun1)=1,"",IF(AND(YEAR(FebSun1+5)=CalendarYear,MONTH(FebSun1+5)=2),FebSun1+5,""))</f>
        <v>45323</v>
      </c>
      <c r="D18" s="16">
        <f>IF(DAY(FebSun1)=1,"",IF(AND(YEAR(FebSun1+6)=CalendarYear,MONTH(FebSun1+6)=2),FebSun1+6,""))</f>
        <v>45324</v>
      </c>
      <c r="E18" s="16">
        <f>IF(DAY(FebSun1)=1,IF(AND(YEAR(FebSun1)=CalendarYear,MONTH(FebSun1)=2),FebSun1,""),IF(AND(YEAR(FebSun1+7)=CalendarYear,MONTH(FebSun1+7)=2),FebSun1+7,""))</f>
        <v>45325</v>
      </c>
      <c r="F18" s="16">
        <f>IF(DAY(FebSun1)=1,IF(AND(YEAR(FebSun1+1)=CalendarYear,MONTH(FebSun1+1)=2),FebSun1+1,""),IF(AND(YEAR(FebSun1+8)=CalendarYear,MONTH(FebSun1+8)=2),FebSun1+8,""))</f>
        <v>45326</v>
      </c>
      <c r="G18" s="16">
        <f>IF(DAY(FebSun1)=1,IF(AND(YEAR(FebSun1+2)=CalendarYear,MONTH(FebSun1+2)=2),FebSun1+2,""),IF(AND(YEAR(FebSun1+9)=CalendarYear,MONTH(FebSun1+9)=2),FebSun1+9,""))</f>
        <v>45327</v>
      </c>
      <c r="H18" s="16">
        <f>IF(DAY(FebSun1)=1,IF(AND(YEAR(FebSun1+3)=CalendarYear,MONTH(FebSun1+3)=2),FebSun1+3,""),IF(AND(YEAR(FebSun1+10)=CalendarYear,MONTH(FebSun1+10)=2),FebSun1+10,""))</f>
        <v>45328</v>
      </c>
      <c r="I18" s="16">
        <f>IF(DAY(FebSun1)=1,IF(AND(YEAR(FebSun1+4)=CalendarYear,MONTH(FebSun1+4)=2),FebSun1+4,""),IF(AND(YEAR(FebSun1+11)=CalendarYear,MONTH(FebSun1+11)=2),FebSun1+11,""))</f>
        <v>45329</v>
      </c>
      <c r="J18" s="16">
        <f>IF(DAY(FebSun1)=1,IF(AND(YEAR(FebSun1+5)=CalendarYear,MONTH(FebSun1+5)=2),FebSun1+5,""),IF(AND(YEAR(FebSun1+12)=CalendarYear,MONTH(FebSun1+12)=2),FebSun1+12,""))</f>
        <v>45330</v>
      </c>
      <c r="K18" s="16">
        <f>IF(DAY(FebSun1)=1,IF(AND(YEAR(FebSun1+6)=CalendarYear,MONTH(FebSun1+6)=2),FebSun1+6,""),IF(AND(YEAR(FebSun1+13)=CalendarYear,MONTH(FebSun1+13)=2),FebSun1+13,""))</f>
        <v>45331</v>
      </c>
      <c r="L18" s="16">
        <f>IF(DAY(FebSun1)=1,IF(AND(YEAR(FebSun1+7)=CalendarYear,MONTH(FebSun1+7)=2),FebSun1+7,""),IF(AND(YEAR(FebSun1+14)=CalendarYear,MONTH(FebSun1+14)=2),FebSun1+14,""))</f>
        <v>45332</v>
      </c>
      <c r="M18" s="16">
        <f>IF(DAY(FebSun1)=1,IF(AND(YEAR(FebSun1+8)=CalendarYear,MONTH(FebSun1+8)=2),FebSun1+8,""),IF(AND(YEAR(FebSun1+15)=CalendarYear,MONTH(FebSun1+15)=2),FebSun1+15,""))</f>
        <v>45333</v>
      </c>
      <c r="N18" s="16">
        <f>IF(DAY(FebSun1)=1,IF(AND(YEAR(FebSun1+9)=CalendarYear,MONTH(FebSun1+9)=2),FebSun1+9,""),IF(AND(YEAR(FebSun1+16)=CalendarYear,MONTH(FebSun1+16)=2),FebSun1+16,""))</f>
        <v>45334</v>
      </c>
      <c r="O18" s="16">
        <f>IF(DAY(FebSun1)=1,IF(AND(YEAR(FebSun1+10)=CalendarYear,MONTH(FebSun1+10)=2),FebSun1+10,""),IF(AND(YEAR(FebSun1+17)=CalendarYear,MONTH(FebSun1+17)=2),FebSun1+17,""))</f>
        <v>45335</v>
      </c>
      <c r="P18" s="16">
        <f>IF(DAY(FebSun1)=1,IF(AND(YEAR(FebSun1+11)=CalendarYear,MONTH(FebSun1+11)=2),FebSun1+11,""),IF(AND(YEAR(FebSun1+18)=CalendarYear,MONTH(FebSun1+18)=2),FebSun1+18,""))</f>
        <v>45336</v>
      </c>
      <c r="Q18" s="16">
        <f>IF(DAY(FebSun1)=1,IF(AND(YEAR(FebSun1+12)=CalendarYear,MONTH(FebSun1+12)=2),FebSun1+12,""),IF(AND(YEAR(FebSun1+19)=CalendarYear,MONTH(FebSun1+19)=2),FebSun1+19,""))</f>
        <v>45337</v>
      </c>
    </row>
    <row r="19" spans="2:18" s="4" customFormat="1" ht="25" customHeight="1" x14ac:dyDescent="0.4">
      <c r="B19" s="76"/>
      <c r="C19" s="17" t="s">
        <v>5</v>
      </c>
      <c r="D19" s="17" t="s">
        <v>6</v>
      </c>
      <c r="E19" s="17" t="s">
        <v>7</v>
      </c>
      <c r="F19" s="17" t="s">
        <v>1</v>
      </c>
      <c r="G19" s="17" t="s">
        <v>2</v>
      </c>
      <c r="H19" s="17" t="s">
        <v>3</v>
      </c>
      <c r="I19" s="17" t="s">
        <v>4</v>
      </c>
      <c r="J19" s="17" t="s">
        <v>5</v>
      </c>
      <c r="K19" s="17" t="s">
        <v>6</v>
      </c>
      <c r="L19" s="17" t="s">
        <v>7</v>
      </c>
      <c r="M19" s="17" t="s">
        <v>1</v>
      </c>
      <c r="N19" s="17" t="s">
        <v>2</v>
      </c>
      <c r="O19" s="17" t="s">
        <v>3</v>
      </c>
      <c r="P19" s="17" t="s">
        <v>4</v>
      </c>
      <c r="Q19" s="17" t="s">
        <v>5</v>
      </c>
    </row>
    <row r="20" spans="2:18" ht="25" customHeight="1" x14ac:dyDescent="0.4">
      <c r="B20" s="71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8" ht="25" customHeight="1" x14ac:dyDescent="0.4">
      <c r="B21" s="72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8" ht="25" customHeight="1" x14ac:dyDescent="0.4">
      <c r="B22" s="7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8" ht="25" customHeight="1" x14ac:dyDescent="0.4">
      <c r="B23" s="74"/>
    </row>
    <row r="24" spans="2:18" s="4" customFormat="1" ht="25" customHeight="1" x14ac:dyDescent="0.4">
      <c r="B24" s="99"/>
      <c r="C24" s="16">
        <f>IF(DAY(FebSun1)=1,IF(AND(YEAR(FebSun1+13)=CalendarYear,MONTH(FebSun1+13)=2),FebSun1+13,""),IF(AND(YEAR(FebSun1+20)=CalendarYear,MONTH(FebSun1+20)=2),FebSun1+20,""))</f>
        <v>45338</v>
      </c>
      <c r="D24" s="16">
        <f>IF(DAY(FebSun1)=1,IF(AND(YEAR(FebSun1+14)=CalendarYear,MONTH(FebSun1+14)=2),FebSun1+14,""),IF(AND(YEAR(FebSun1+21)=CalendarYear,MONTH(FebSun1+21)=2),FebSun1+21,""))</f>
        <v>45339</v>
      </c>
      <c r="E24" s="16">
        <f>IF(DAY(FebSun1)=1,IF(AND(YEAR(FebSun1+15)=CalendarYear,MONTH(FebSun1+15)=2),FebSun1+15,""),IF(AND(YEAR(FebSun1+22)=CalendarYear,MONTH(FebSun1+22)=2),FebSun1+22,""))</f>
        <v>45340</v>
      </c>
      <c r="F24" s="16">
        <f>IF(DAY(FebSun1)=1,IF(AND(YEAR(FebSun1+16)=CalendarYear,MONTH(FebSun1+16)=2),FebSun1+16,""),IF(AND(YEAR(FebSun1+23)=CalendarYear,MONTH(FebSun1+23)=2),FebSun1+23,""))</f>
        <v>45341</v>
      </c>
      <c r="G24" s="16">
        <f>IF(DAY(FebSun1)=1,IF(AND(YEAR(FebSun1+17)=CalendarYear,MONTH(FebSun1+17)=2),FebSun1+17,""),IF(AND(YEAR(FebSun1+24)=CalendarYear,MONTH(FebSun1+24)=2),FebSun1+24,""))</f>
        <v>45342</v>
      </c>
      <c r="H24" s="16">
        <f>IF(DAY(FebSun1)=1,IF(AND(YEAR(FebSun1+18)=CalendarYear,MONTH(FebSun1+18)=2),FebSun1+18,""),IF(AND(YEAR(FebSun1+25)=CalendarYear,MONTH(FebSun1+25)=2),FebSun1+25,""))</f>
        <v>45343</v>
      </c>
      <c r="I24" s="16">
        <f>IF(DAY(FebSun1)=1,IF(AND(YEAR(FebSun1+19)=CalendarYear,MONTH(FebSun1+19)=2),FebSun1+19,""),IF(AND(YEAR(FebSun1+26)=CalendarYear,MONTH(FebSun1+26)=2),FebSun1+26,""))</f>
        <v>45344</v>
      </c>
      <c r="J24" s="16">
        <f>IF(DAY(FebSun1)=1,IF(AND(YEAR(FebSun1+20)=CalendarYear,MONTH(FebSun1+20)=2),FebSun1+20,""),IF(AND(YEAR(FebSun1+27)=CalendarYear,MONTH(FebSun1+27)=2),FebSun1+27,""))</f>
        <v>45345</v>
      </c>
      <c r="K24" s="16">
        <f>IF(DAY(FebSun1)=1,IF(AND(YEAR(FebSun1+21)=CalendarYear,MONTH(FebSun1+21)=2),FebSun1+21,""),IF(AND(YEAR(FebSun1+28)=CalendarYear,MONTH(FebSun1+28)=2),FebSun1+28,""))</f>
        <v>45346</v>
      </c>
      <c r="L24" s="16">
        <f>IF(DAY(FebSun1)=1,IF(AND(YEAR(FebSun1+22)=CalendarYear,MONTH(FebSun1+22)=2),FebSun1+22,""),IF(AND(YEAR(FebSun1+29)=CalendarYear,MONTH(FebSun1+29)=2),FebSun1+29,""))</f>
        <v>45347</v>
      </c>
      <c r="M24" s="16">
        <f>IF(DAY(FebSun1)=1,IF(AND(YEAR(FebSun1+23)=CalendarYear,MONTH(FebSun1+23)=2),FebSun1+23,""),IF(AND(YEAR(FebSun1+30)=CalendarYear,MONTH(FebSun1+30)=2),FebSun1+30,""))</f>
        <v>45348</v>
      </c>
      <c r="N24" s="16">
        <f>IF(DAY(FebSun1)=1,IF(AND(YEAR(FebSun1+24)=CalendarYear,MONTH(FebSun1+24)=2),FebSun1+24,""),IF(AND(YEAR(FebSun1+31)=CalendarYear,MONTH(FebSun1+31)=2),FebSun1+31,""))</f>
        <v>45349</v>
      </c>
      <c r="O24" s="7">
        <f>IF(DAY(FebSun1)=1,IF(AND(YEAR(FebSun1+25)=CalendarYear,MONTH(FebSun1+25)=2),FebSun1+25,""),IF(AND(YEAR(FebSun1+32)=CalendarYear,MONTH(FebSun1+32)=2),FebSun1+32,""))</f>
        <v>45350</v>
      </c>
      <c r="P24" s="7">
        <f>IF(DAY(FebSun1)=1,IF(AND(YEAR(FebSun1+26)=CalendarYear,MONTH(FebSun1+26)=2),FebSun1+26,""),IF(AND(YEAR(FebSun1+33)=CalendarYear,MONTH(FebSun1+33)=2),FebSun1+33,""))</f>
        <v>45351</v>
      </c>
      <c r="Q24" s="7" t="str">
        <f>IF(DAY(FebSun1)=1,IF(AND(YEAR(FebSun1+27)=CalendarYear,MONTH(FebSun1+27)=2),FebSun1+27,""),IF(AND(YEAR(FebSun1+34)=CalendarYear,MONTH(FebSun1+34)=2),FebSun1+34,""))</f>
        <v/>
      </c>
      <c r="R24" s="7" t="str">
        <f>IF(DAY(FebSun1)=1,IF(AND(YEAR(FebSun1+28)=CalendarYear,MONTH(FebSun1+28)=2),FebSun1+28,""),IF(AND(YEAR(FebSun1+35)=CalendarYear,MONTH(FebSun1+35)=2),FebSun1+35,""))</f>
        <v/>
      </c>
    </row>
    <row r="25" spans="2:18" s="4" customFormat="1" ht="25" customHeight="1" x14ac:dyDescent="0.4">
      <c r="B25" s="101"/>
      <c r="C25" s="17" t="s">
        <v>6</v>
      </c>
      <c r="D25" s="17" t="s">
        <v>7</v>
      </c>
      <c r="E25" s="17" t="s">
        <v>1</v>
      </c>
      <c r="F25" s="17" t="s">
        <v>2</v>
      </c>
      <c r="G25" s="17" t="s">
        <v>3</v>
      </c>
      <c r="H25" s="17" t="s">
        <v>4</v>
      </c>
      <c r="I25" s="17" t="s">
        <v>5</v>
      </c>
      <c r="J25" s="17" t="s">
        <v>6</v>
      </c>
      <c r="K25" s="17" t="s">
        <v>7</v>
      </c>
      <c r="L25" s="17" t="s">
        <v>1</v>
      </c>
      <c r="M25" s="17" t="s">
        <v>2</v>
      </c>
      <c r="N25" s="17" t="s">
        <v>3</v>
      </c>
      <c r="O25" s="6" t="s">
        <v>4</v>
      </c>
      <c r="P25" s="6" t="s">
        <v>5</v>
      </c>
      <c r="Q25" s="6" t="s">
        <v>6</v>
      </c>
      <c r="R25" s="6" t="s">
        <v>7</v>
      </c>
    </row>
    <row r="26" spans="2:18" ht="25" customHeight="1" x14ac:dyDescent="0.4">
      <c r="B26" s="71" t="s">
        <v>38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tr">
        <f>IF(OR(NOT(ISNUMBER(Q24)),Q24&lt;Job1_StartDate),"",IF(MID(Job1_Pattern,MOD(Q24-Job1_StartDate,LEN(Job1_Pattern))+1,1)=Job1_Shift1_Code,1,IF(MID(Job1_Pattern,MOD(Q24-Job1_StartDate,LEN(Job1_Pattern))+1,1)=Job1_Shift2_Code,2,IF(MID(Job1_Pattern,MOD(Q24-Job1_StartDate,LEN(Job1_Pattern))+1,1)=Job1_Shift3_Code,3,""))))</f>
        <v/>
      </c>
      <c r="R26" s="12" t="str">
        <f>IF(OR(NOT(ISNUMBER(R24)),R24&lt;Job1_StartDate),"",IF(MID(Job1_Pattern,MOD(R24-Job1_StartDate,LEN(Job1_Pattern))+1,1)=Job1_Shift1_Code,1,IF(MID(Job1_Pattern,MOD(R24-Job1_StartDate,LEN(Job1_Pattern))+1,1)=Job1_Shift2_Code,2,IF(MID(Job1_Pattern,MOD(R24-Job1_StartDate,LEN(Job1_Pattern))+1,1)=Job1_Shift3_Code,3,""))))</f>
        <v/>
      </c>
    </row>
    <row r="27" spans="2:18" ht="25" customHeight="1" x14ac:dyDescent="0.4">
      <c r="B27" s="72" t="s">
        <v>39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 t="str">
        <f>IF(OR(NOT(ISNUMBER(Q24)),Q24&lt;Job2_StartDate),"",IF(MID(Job2_Pattern,MOD(Q24-Job2_StartDate,LEN(Job2_Pattern))+1,1)=Job2_Shift1_Code,1,IF(MID(Job2_Pattern,MOD(Q24-Job2_StartDate,LEN(Job2_Pattern))+1,1)=Job2_Shift2_Code,2,IF(MID(Job2_Pattern,MOD(Q24-Job2_StartDate,LEN(Job2_Pattern))+1,1)=Job2_Shift3_Code,3,""))))</f>
        <v/>
      </c>
      <c r="R27" s="13" t="str">
        <f>IF(OR(NOT(ISNUMBER(R24)),R24&lt;Job2_StartDate),"",IF(MID(Job2_Pattern,MOD(R24-Job2_StartDate,LEN(Job2_Pattern))+1,1)=Job2_Shift1_Code,1,IF(MID(Job2_Pattern,MOD(R24-Job2_StartDate,LEN(Job2_Pattern))+1,1)=Job2_Shift2_Code,2,IF(MID(Job2_Pattern,MOD(R24-Job2_StartDate,LEN(Job2_Pattern))+1,1)=Job2_Shift3_Code,3,""))))</f>
        <v/>
      </c>
    </row>
    <row r="28" spans="2:18" ht="25" customHeight="1" x14ac:dyDescent="0.4">
      <c r="B28" s="73" t="s">
        <v>40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 t="str">
        <f>IF(OR(NOT(ISNUMBER(Q24)),Q24&lt;Job3_StartDate),"",IF(MID(Job3_Pattern,MOD(Q24-Job3_StartDate,LEN(Job3_Pattern))+1,1)=Job3_Shift1_Code,1,IF(MID(Job3_Pattern,MOD(Q24-Job3_StartDate,LEN(Job3_Pattern))+1,1)=Job3_Shift2_Code,2,IF(MID(Job3_Pattern,MOD(Q24-Job3_StartDate,LEN(Job3_Pattern))+1,1)=Job3_Shift3_Code,3,""))))</f>
        <v/>
      </c>
      <c r="R28" s="13" t="str">
        <f>IF(OR(NOT(ISNUMBER(R24)),R24&lt;Job3_StartDate),"",IF(MID(Job3_Pattern,MOD(R24-Job3_StartDate,LEN(Job3_Pattern))+1,1)=Job3_Shift1_Code,1,IF(MID(Job3_Pattern,MOD(R24-Job3_StartDate,LEN(Job3_Pattern))+1,1)=Job3_Shift2_Code,2,IF(MID(Job3_Pattern,MOD(R24-Job3_StartDate,LEN(Job3_Pattern))+1,1)=Job3_Shift3_Code,3,""))))</f>
        <v/>
      </c>
    </row>
    <row r="29" spans="2:18" ht="25" customHeight="1" x14ac:dyDescent="0.4">
      <c r="B29" s="74"/>
    </row>
    <row r="30" spans="2:18" s="5" customFormat="1" ht="25" customHeight="1" x14ac:dyDescent="0.4">
      <c r="B30" s="75">
        <f>DATE(CalendarYear,3,1)</f>
        <v>45352</v>
      </c>
      <c r="C30" s="16">
        <f>IF(DAY(MarSun1)=1,"",IF(AND(YEAR(MarSun1+6)=CalendarYear,MONTH(MarSun1+6)=3),MarSun1+6,""))</f>
        <v>45352</v>
      </c>
      <c r="D30" s="16">
        <f>IF(DAY(MarSun1)=1,IF(AND(YEAR(MarSun1)=CalendarYear,MONTH(MarSun1)=3),MarSun1,""),IF(AND(YEAR(MarSun1+7)=CalendarYear,MONTH(MarSun1+7)=3),MarSun1+7,""))</f>
        <v>45353</v>
      </c>
      <c r="E30" s="16">
        <f>IF(DAY(MarSun1)=1,IF(AND(YEAR(MarSun1+1)=CalendarYear,MONTH(MarSun1+1)=3),MarSun1+1,""),IF(AND(YEAR(MarSun1+8)=CalendarYear,MONTH(MarSun1+8)=3),MarSun1+8,""))</f>
        <v>45354</v>
      </c>
      <c r="F30" s="16">
        <f>IF(DAY(MarSun1)=1,IF(AND(YEAR(MarSun1+2)=CalendarYear,MONTH(MarSun1+2)=3),MarSun1+2,""),IF(AND(YEAR(MarSun1+9)=CalendarYear,MONTH(MarSun1+9)=3),MarSun1+9,""))</f>
        <v>45355</v>
      </c>
      <c r="G30" s="16">
        <f>IF(DAY(MarSun1)=1,IF(AND(YEAR(MarSun1+3)=CalendarYear,MONTH(MarSun1+3)=3),MarSun1+3,""),IF(AND(YEAR(MarSun1+10)=CalendarYear,MONTH(MarSun1+10)=3),MarSun1+10,""))</f>
        <v>45356</v>
      </c>
      <c r="H30" s="16">
        <f>IF(DAY(MarSun1)=1,IF(AND(YEAR(MarSun1+4)=CalendarYear,MONTH(MarSun1+4)=3),MarSun1+4,""),IF(AND(YEAR(MarSun1+11)=CalendarYear,MONTH(MarSun1+11)=3),MarSun1+11,""))</f>
        <v>45357</v>
      </c>
      <c r="I30" s="16">
        <f>IF(DAY(MarSun1)=1,IF(AND(YEAR(MarSun1+5)=CalendarYear,MONTH(MarSun1+5)=3),MarSun1+5,""),IF(AND(YEAR(MarSun1+12)=CalendarYear,MONTH(MarSun1+12)=3),MarSun1+12,""))</f>
        <v>45358</v>
      </c>
      <c r="J30" s="16">
        <f>IF(DAY(MarSun1)=1,IF(AND(YEAR(MarSun1+6)=CalendarYear,MONTH(MarSun1+6)=3),MarSun1+6,""),IF(AND(YEAR(MarSun1+13)=CalendarYear,MONTH(MarSun1+13)=3),MarSun1+13,""))</f>
        <v>45359</v>
      </c>
      <c r="K30" s="16">
        <f>IF(DAY(MarSun1)=1,IF(AND(YEAR(MarSun1+7)=CalendarYear,MONTH(MarSun1+7)=3),MarSun1+7,""),IF(AND(YEAR(MarSun1+14)=CalendarYear,MONTH(MarSun1+14)=3),MarSun1+14,""))</f>
        <v>45360</v>
      </c>
      <c r="L30" s="16">
        <f>IF(DAY(MarSun1)=1,IF(AND(YEAR(MarSun1+8)=CalendarYear,MONTH(MarSun1+8)=3),MarSun1+8,""),IF(AND(YEAR(MarSun1+15)=CalendarYear,MONTH(MarSun1+15)=3),MarSun1+15,""))</f>
        <v>45361</v>
      </c>
      <c r="M30" s="16">
        <f>IF(DAY(MarSun1)=1,IF(AND(YEAR(MarSun1+9)=CalendarYear,MONTH(MarSun1+9)=3),MarSun1+9,""),IF(AND(YEAR(MarSun1+16)=CalendarYear,MONTH(MarSun1+16)=3),MarSun1+16,""))</f>
        <v>45362</v>
      </c>
      <c r="N30" s="16">
        <f>IF(DAY(MarSun1)=1,IF(AND(YEAR(MarSun1+10)=CalendarYear,MONTH(MarSun1+10)=3),MarSun1+10,""),IF(AND(YEAR(MarSun1+17)=CalendarYear,MONTH(MarSun1+17)=3),MarSun1+17,""))</f>
        <v>45363</v>
      </c>
      <c r="O30" s="16">
        <f>IF(DAY(MarSun1)=1,IF(AND(YEAR(MarSun1+11)=CalendarYear,MONTH(MarSun1+11)=3),MarSun1+11,""),IF(AND(YEAR(MarSun1+18)=CalendarYear,MONTH(MarSun1+18)=3),MarSun1+18,""))</f>
        <v>45364</v>
      </c>
      <c r="P30" s="16">
        <f>IF(DAY(MarSun1)=1,IF(AND(YEAR(MarSun1+12)=CalendarYear,MONTH(MarSun1+12)=3),MarSun1+12,""),IF(AND(YEAR(MarSun1+19)=CalendarYear,MONTH(MarSun1+19)=3),MarSun1+19,""))</f>
        <v>45365</v>
      </c>
      <c r="Q30" s="16">
        <f>IF(DAY(MarSun1)=1,IF(AND(YEAR(MarSun1+13)=CalendarYear,MONTH(MarSun1+13)=3),MarSun1+13,""),IF(AND(YEAR(MarSun1+20)=CalendarYear,MONTH(MarSun1+20)=3),MarSun1+20,""))</f>
        <v>45366</v>
      </c>
    </row>
    <row r="31" spans="2:18" s="5" customFormat="1" ht="25" customHeight="1" x14ac:dyDescent="0.4">
      <c r="B31" s="76"/>
      <c r="C31" s="17" t="s">
        <v>6</v>
      </c>
      <c r="D31" s="17" t="s">
        <v>7</v>
      </c>
      <c r="E31" s="17" t="s">
        <v>1</v>
      </c>
      <c r="F31" s="17" t="s">
        <v>2</v>
      </c>
      <c r="G31" s="17" t="s">
        <v>3</v>
      </c>
      <c r="H31" s="17" t="s">
        <v>4</v>
      </c>
      <c r="I31" s="17" t="s">
        <v>5</v>
      </c>
      <c r="J31" s="17" t="s">
        <v>6</v>
      </c>
      <c r="K31" s="17" t="s">
        <v>7</v>
      </c>
      <c r="L31" s="17" t="s">
        <v>1</v>
      </c>
      <c r="M31" s="17" t="s">
        <v>2</v>
      </c>
      <c r="N31" s="17" t="s">
        <v>3</v>
      </c>
      <c r="O31" s="17" t="s">
        <v>4</v>
      </c>
      <c r="P31" s="17" t="s">
        <v>5</v>
      </c>
      <c r="Q31" s="17" t="s">
        <v>6</v>
      </c>
    </row>
    <row r="32" spans="2:18" ht="25" customHeight="1" x14ac:dyDescent="0.4">
      <c r="B32" s="71" t="s">
        <v>38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2:18" ht="25" customHeight="1" x14ac:dyDescent="0.4">
      <c r="B33" s="72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8" ht="25" customHeight="1" x14ac:dyDescent="0.4">
      <c r="B34" s="73" t="s">
        <v>40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8" ht="25" customHeight="1" x14ac:dyDescent="0.4">
      <c r="B35" s="74"/>
    </row>
    <row r="36" spans="2:18" s="5" customFormat="1" ht="25" customHeight="1" x14ac:dyDescent="0.4">
      <c r="B36" s="99"/>
      <c r="C36" s="16">
        <f>IF(DAY(MarSun1)=1,IF(AND(YEAR(MarSun1+14)=CalendarYear,MONTH(MarSun1+14)=3),MarSun1+14,""),IF(AND(YEAR(MarSun1+21)=CalendarYear,MONTH(MarSun1+21)=3),MarSun1+21,""))</f>
        <v>45367</v>
      </c>
      <c r="D36" s="16">
        <f>IF(DAY(MarSun1)=1,IF(AND(YEAR(MarSun1+15)=CalendarYear,MONTH(MarSun1+15)=3),MarSun1+15,""),IF(AND(YEAR(MarSun1+22)=CalendarYear,MONTH(MarSun1+22)=3),MarSun1+22,""))</f>
        <v>45368</v>
      </c>
      <c r="E36" s="16">
        <f>IF(DAY(MarSun1)=1,IF(AND(YEAR(MarSun1+16)=CalendarYear,MONTH(MarSun1+16)=3),MarSun1+16,""),IF(AND(YEAR(MarSun1+23)=CalendarYear,MONTH(MarSun1+23)=3),MarSun1+23,""))</f>
        <v>45369</v>
      </c>
      <c r="F36" s="16">
        <f>IF(DAY(MarSun1)=1,IF(AND(YEAR(MarSun1+17)=CalendarYear,MONTH(MarSun1+17)=3),MarSun1+17,""),IF(AND(YEAR(MarSun1+24)=CalendarYear,MONTH(MarSun1+24)=3),MarSun1+24,""))</f>
        <v>45370</v>
      </c>
      <c r="G36" s="16">
        <f>IF(DAY(MarSun1)=1,IF(AND(YEAR(MarSun1+18)=CalendarYear,MONTH(MarSun1+18)=3),MarSun1+18,""),IF(AND(YEAR(MarSun1+25)=CalendarYear,MONTH(MarSun1+25)=3),MarSun1+25,""))</f>
        <v>45371</v>
      </c>
      <c r="H36" s="16">
        <f>IF(DAY(MarSun1)=1,IF(AND(YEAR(MarSun1+19)=CalendarYear,MONTH(MarSun1+19)=3),MarSun1+19,""),IF(AND(YEAR(MarSun1+26)=CalendarYear,MONTH(MarSun1+26)=3),MarSun1+26,""))</f>
        <v>45372</v>
      </c>
      <c r="I36" s="16">
        <f>IF(DAY(MarSun1)=1,IF(AND(YEAR(MarSun1+20)=CalendarYear,MONTH(MarSun1+20)=3),MarSun1+20,""),IF(AND(YEAR(MarSun1+27)=CalendarYear,MONTH(MarSun1+27)=3),MarSun1+27,""))</f>
        <v>45373</v>
      </c>
      <c r="J36" s="16">
        <f>IF(DAY(MarSun1)=1,IF(AND(YEAR(MarSun1+21)=CalendarYear,MONTH(MarSun1+21)=3),MarSun1+21,""),IF(AND(YEAR(MarSun1+28)=CalendarYear,MONTH(MarSun1+28)=3),MarSun1+28,""))</f>
        <v>45374</v>
      </c>
      <c r="K36" s="16">
        <f>IF(DAY(MarSun1)=1,IF(AND(YEAR(MarSun1+22)=CalendarYear,MONTH(MarSun1+22)=3),MarSun1+22,""),IF(AND(YEAR(MarSun1+29)=CalendarYear,MONTH(MarSun1+29)=3),MarSun1+29,""))</f>
        <v>45375</v>
      </c>
      <c r="L36" s="16">
        <f>IF(DAY(MarSun1)=1,IF(AND(YEAR(MarSun1+23)=CalendarYear,MONTH(MarSun1+23)=3),MarSun1+23,""),IF(AND(YEAR(MarSun1+30)=CalendarYear,MONTH(MarSun1+30)=3),MarSun1+30,""))</f>
        <v>45376</v>
      </c>
      <c r="M36" s="16">
        <f>IF(DAY(MarSun1)=1,IF(AND(YEAR(MarSun1+24)=CalendarYear,MONTH(MarSun1+24)=3),MarSun1+24,""),IF(AND(YEAR(MarSun1+31)=CalendarYear,MONTH(MarSun1+31)=3),MarSun1+31,""))</f>
        <v>45377</v>
      </c>
      <c r="N36" s="16">
        <f>IF(DAY(MarSun1)=1,IF(AND(YEAR(MarSun1+25)=CalendarYear,MONTH(MarSun1+25)=3),MarSun1+25,""),IF(AND(YEAR(MarSun1+32)=CalendarYear,MONTH(MarSun1+32)=3),MarSun1+32,""))</f>
        <v>45378</v>
      </c>
      <c r="O36" s="16">
        <f>IF(DAY(MarSun1)=1,IF(AND(YEAR(MarSun1+26)=CalendarYear,MONTH(MarSun1+26)=3),MarSun1+26,""),IF(AND(YEAR(MarSun1+33)=CalendarYear,MONTH(MarSun1+33)=3),MarSun1+33,""))</f>
        <v>45379</v>
      </c>
      <c r="P36" s="16">
        <f>IF(DAY(MarSun1)=1,IF(AND(YEAR(MarSun1+27)=CalendarYear,MONTH(MarSun1+27)=3),MarSun1+27,""),IF(AND(YEAR(MarSun1+34)=CalendarYear,MONTH(MarSun1+34)=3),MarSun1+34,""))</f>
        <v>45380</v>
      </c>
      <c r="Q36" s="7">
        <f>IF(DAY(MarSun1)=1,IF(AND(YEAR(MarSun1+28)=CalendarYear,MONTH(MarSun1+28)=3),MarSun1+28,""),IF(AND(YEAR(MarSun1+35)=CalendarYear,MONTH(MarSun1+35)=3),MarSun1+35,""))</f>
        <v>45381</v>
      </c>
      <c r="R36" s="7">
        <f>IF(DAY(MarSun1)=1,IF(AND(YEAR(MarSun1+29)=CalendarYear,MONTH(MarSun1+29)=3),MarSun1+29,""),IF(AND(YEAR(MarSun1+36)=CalendarYear,MONTH(MarSun1+36)=3),MarSun1+36,""))</f>
        <v>45382</v>
      </c>
    </row>
    <row r="37" spans="2:18" s="5" customFormat="1" ht="25" customHeight="1" x14ac:dyDescent="0.4">
      <c r="B37" s="101"/>
      <c r="C37" s="17" t="s">
        <v>7</v>
      </c>
      <c r="D37" s="17" t="s">
        <v>1</v>
      </c>
      <c r="E37" s="17" t="s">
        <v>2</v>
      </c>
      <c r="F37" s="17" t="s">
        <v>3</v>
      </c>
      <c r="G37" s="17" t="s">
        <v>4</v>
      </c>
      <c r="H37" s="17" t="s">
        <v>5</v>
      </c>
      <c r="I37" s="17" t="s">
        <v>6</v>
      </c>
      <c r="J37" s="17" t="s">
        <v>7</v>
      </c>
      <c r="K37" s="17" t="s">
        <v>1</v>
      </c>
      <c r="L37" s="17" t="s">
        <v>2</v>
      </c>
      <c r="M37" s="17" t="s">
        <v>3</v>
      </c>
      <c r="N37" s="17" t="s">
        <v>4</v>
      </c>
      <c r="O37" s="17" t="s">
        <v>5</v>
      </c>
      <c r="P37" s="17" t="s">
        <v>6</v>
      </c>
      <c r="Q37" s="6" t="s">
        <v>7</v>
      </c>
      <c r="R37" s="6" t="s">
        <v>1</v>
      </c>
    </row>
    <row r="38" spans="2:18" ht="25" customHeight="1" x14ac:dyDescent="0.4">
      <c r="B38" s="71" t="s">
        <v>38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2:18" ht="25" customHeight="1" x14ac:dyDescent="0.4">
      <c r="B39" s="72" t="s">
        <v>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2:18" ht="25" customHeight="1" x14ac:dyDescent="0.4">
      <c r="B40" s="73" t="s">
        <v>40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2:18" ht="25" customHeight="1" x14ac:dyDescent="0.4">
      <c r="B41" s="74"/>
    </row>
    <row r="42" spans="2:18" s="5" customFormat="1" ht="25" customHeight="1" x14ac:dyDescent="0.4">
      <c r="B42" s="75">
        <f>DATE(CalendarYear,4,1)</f>
        <v>45383</v>
      </c>
      <c r="C42" s="14">
        <f>IF(DAY(AprSun1)=1,"",IF(AND(YEAR(AprSun1+2)=CalendarYear,MONTH(AprSun1+2)=4),AprSun1+2,""))</f>
        <v>45383</v>
      </c>
      <c r="D42" s="14">
        <f>IF(DAY(AprSun1)=1,"",IF(AND(YEAR(AprSun1+3)=CalendarYear,MONTH(AprSun1+3)=4),AprSun1+3,""))</f>
        <v>45384</v>
      </c>
      <c r="E42" s="14">
        <f>IF(DAY(AprSun1)=1,"",IF(AND(YEAR(AprSun1+4)=CalendarYear,MONTH(AprSun1+4)=4),AprSun1+4,""))</f>
        <v>45385</v>
      </c>
      <c r="F42" s="14">
        <f>IF(DAY(AprSun1)=1,"",IF(AND(YEAR(AprSun1+5)=CalendarYear,MONTH(AprSun1+5)=4),AprSun1+5,""))</f>
        <v>45386</v>
      </c>
      <c r="G42" s="14">
        <f>IF(DAY(AprSun1)=1,"",IF(AND(YEAR(AprSun1+6)=CalendarYear,MONTH(AprSun1+6)=4),AprSun1+6,""))</f>
        <v>45387</v>
      </c>
      <c r="H42" s="16">
        <f>IF(DAY(AprSun1)=1,IF(AND(YEAR(AprSun1)=CalendarYear,MONTH(AprSun1)=4),AprSun1,""),IF(AND(YEAR(AprSun1+7)=CalendarYear,MONTH(AprSun1+7)=4),AprSun1+7,""))</f>
        <v>45388</v>
      </c>
      <c r="I42" s="16">
        <f>IF(DAY(AprSun1)=1,IF(AND(YEAR(AprSun1+1)=CalendarYear,MONTH(AprSun1+1)=4),AprSun1+1,""),IF(AND(YEAR(AprSun1+8)=CalendarYear,MONTH(AprSun1+8)=4),AprSun1+8,""))</f>
        <v>45389</v>
      </c>
      <c r="J42" s="16">
        <f>IF(DAY(AprSun1)=1,IF(AND(YEAR(AprSun1+2)=CalendarYear,MONTH(AprSun1+2)=4),AprSun1+2,""),IF(AND(YEAR(AprSun1+9)=CalendarYear,MONTH(AprSun1+9)=4),AprSun1+9,""))</f>
        <v>45390</v>
      </c>
      <c r="K42" s="16">
        <f>IF(DAY(AprSun1)=1,IF(AND(YEAR(AprSun1+3)=CalendarYear,MONTH(AprSun1+3)=4),AprSun1+3,""),IF(AND(YEAR(AprSun1+10)=CalendarYear,MONTH(AprSun1+10)=4),AprSun1+10,""))</f>
        <v>45391</v>
      </c>
      <c r="L42" s="16">
        <f>IF(DAY(AprSun1)=1,IF(AND(YEAR(AprSun1+4)=CalendarYear,MONTH(AprSun1+4)=4),AprSun1+4,""),IF(AND(YEAR(AprSun1+11)=CalendarYear,MONTH(AprSun1+11)=4),AprSun1+11,""))</f>
        <v>45392</v>
      </c>
      <c r="M42" s="16">
        <f>IF(DAY(AprSun1)=1,IF(AND(YEAR(AprSun1+5)=CalendarYear,MONTH(AprSun1+5)=4),AprSun1+5,""),IF(AND(YEAR(AprSun1+12)=CalendarYear,MONTH(AprSun1+12)=4),AprSun1+12,""))</f>
        <v>45393</v>
      </c>
      <c r="N42" s="16">
        <f>IF(DAY(AprSun1)=1,IF(AND(YEAR(AprSun1+6)=CalendarYear,MONTH(AprSun1+6)=4),AprSun1+6,""),IF(AND(YEAR(AprSun1+13)=CalendarYear,MONTH(AprSun1+13)=4),AprSun1+13,""))</f>
        <v>45394</v>
      </c>
      <c r="O42" s="16">
        <f>IF(DAY(AprSun1)=1,IF(AND(YEAR(AprSun1+7)=CalendarYear,MONTH(AprSun1+7)=4),AprSun1+7,""),IF(AND(YEAR(AprSun1+14)=CalendarYear,MONTH(AprSun1+14)=4),AprSun1+14,""))</f>
        <v>45395</v>
      </c>
      <c r="P42" s="16">
        <f>IF(DAY(AprSun1)=1,IF(AND(YEAR(AprSun1+8)=CalendarYear,MONTH(AprSun1+8)=4),AprSun1+8,""),IF(AND(YEAR(AprSun1+15)=CalendarYear,MONTH(AprSun1+15)=4),AprSun1+15,""))</f>
        <v>45396</v>
      </c>
      <c r="Q42" s="16">
        <f>IF(DAY(AprSun1)=1,IF(AND(YEAR(AprSun1+9)=CalendarYear,MONTH(AprSun1+9)=4),AprSun1+9,""),IF(AND(YEAR(AprSun1+16)=CalendarYear,MONTH(AprSun1+16)=4),AprSun1+16,""))</f>
        <v>45397</v>
      </c>
    </row>
    <row r="43" spans="2:18" s="5" customFormat="1" ht="25" customHeight="1" x14ac:dyDescent="0.4">
      <c r="B43" s="76"/>
      <c r="C43" s="15" t="s">
        <v>2</v>
      </c>
      <c r="D43" s="15" t="s">
        <v>3</v>
      </c>
      <c r="E43" s="15" t="s">
        <v>4</v>
      </c>
      <c r="F43" s="15" t="s">
        <v>5</v>
      </c>
      <c r="G43" s="15" t="s">
        <v>6</v>
      </c>
      <c r="H43" s="17" t="s">
        <v>7</v>
      </c>
      <c r="I43" s="17" t="s">
        <v>1</v>
      </c>
      <c r="J43" s="17" t="s">
        <v>2</v>
      </c>
      <c r="K43" s="17" t="s">
        <v>3</v>
      </c>
      <c r="L43" s="17" t="s">
        <v>4</v>
      </c>
      <c r="M43" s="17" t="s">
        <v>5</v>
      </c>
      <c r="N43" s="17" t="s">
        <v>6</v>
      </c>
      <c r="O43" s="17" t="s">
        <v>7</v>
      </c>
      <c r="P43" s="17" t="s">
        <v>1</v>
      </c>
      <c r="Q43" s="17" t="s">
        <v>2</v>
      </c>
    </row>
    <row r="44" spans="2:18" ht="25" customHeight="1" x14ac:dyDescent="0.4">
      <c r="B44" s="71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2:18" ht="25" customHeight="1" x14ac:dyDescent="0.4">
      <c r="B45" s="72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8" ht="25" customHeight="1" x14ac:dyDescent="0.4">
      <c r="B46" s="73" t="s">
        <v>40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8" ht="25" customHeight="1" x14ac:dyDescent="0.4">
      <c r="B47" s="74"/>
    </row>
    <row r="48" spans="2:18" s="5" customFormat="1" ht="25" customHeight="1" x14ac:dyDescent="0.4">
      <c r="B48" s="99"/>
      <c r="C48" s="16">
        <f>IF(DAY(AprSun1)=1,IF(AND(YEAR(AprSun1+10)=CalendarYear,MONTH(AprSun1+10)=4),AprSun1+10,""),IF(AND(YEAR(AprSun1+17)=CalendarYear,MONTH(AprSun1+17)=4),AprSun1+17,""))</f>
        <v>45398</v>
      </c>
      <c r="D48" s="16">
        <f>IF(DAY(AprSun1)=1,IF(AND(YEAR(AprSun1+11)=CalendarYear,MONTH(AprSun1+11)=4),AprSun1+11,""),IF(AND(YEAR(AprSun1+18)=CalendarYear,MONTH(AprSun1+18)=4),AprSun1+18,""))</f>
        <v>45399</v>
      </c>
      <c r="E48" s="16">
        <f>IF(DAY(AprSun1)=1,IF(AND(YEAR(AprSun1+12)=CalendarYear,MONTH(AprSun1+12)=4),AprSun1+12,""),IF(AND(YEAR(AprSun1+19)=CalendarYear,MONTH(AprSun1+19)=4),AprSun1+19,""))</f>
        <v>45400</v>
      </c>
      <c r="F48" s="16">
        <f>IF(DAY(AprSun1)=1,IF(AND(YEAR(AprSun1+13)=CalendarYear,MONTH(AprSun1+13)=4),AprSun1+13,""),IF(AND(YEAR(AprSun1+20)=CalendarYear,MONTH(AprSun1+20)=4),AprSun1+20,""))</f>
        <v>45401</v>
      </c>
      <c r="G48" s="16">
        <f>IF(DAY(AprSun1)=1,IF(AND(YEAR(AprSun1+14)=CalendarYear,MONTH(AprSun1+14)=4),AprSun1+14,""),IF(AND(YEAR(AprSun1+21)=CalendarYear,MONTH(AprSun1+21)=4),AprSun1+21,""))</f>
        <v>45402</v>
      </c>
      <c r="H48" s="16">
        <f>IF(DAY(AprSun1)=1,IF(AND(YEAR(AprSun1+15)=CalendarYear,MONTH(AprSun1+15)=4),AprSun1+15,""),IF(AND(YEAR(AprSun1+22)=CalendarYear,MONTH(AprSun1+22)=4),AprSun1+22,""))</f>
        <v>45403</v>
      </c>
      <c r="I48" s="16">
        <f>IF(DAY(AprSun1)=1,IF(AND(YEAR(AprSun1+16)=CalendarYear,MONTH(AprSun1+16)=4),AprSun1+16,""),IF(AND(YEAR(AprSun1+23)=CalendarYear,MONTH(AprSun1+23)=4),AprSun1+23,""))</f>
        <v>45404</v>
      </c>
      <c r="J48" s="16">
        <f>IF(DAY(AprSun1)=1,IF(AND(YEAR(AprSun1+17)=CalendarYear,MONTH(AprSun1+17)=4),AprSun1+17,""),IF(AND(YEAR(AprSun1+24)=CalendarYear,MONTH(AprSun1+24)=4),AprSun1+24,""))</f>
        <v>45405</v>
      </c>
      <c r="K48" s="16">
        <f>IF(DAY(AprSun1)=1,IF(AND(YEAR(AprSun1+18)=CalendarYear,MONTH(AprSun1+18)=4),AprSun1+18,""),IF(AND(YEAR(AprSun1+25)=CalendarYear,MONTH(AprSun1+25)=4),AprSun1+25,""))</f>
        <v>45406</v>
      </c>
      <c r="L48" s="16">
        <f>IF(DAY(AprSun1)=1,IF(AND(YEAR(AprSun1+19)=CalendarYear,MONTH(AprSun1+19)=4),AprSun1+19,""),IF(AND(YEAR(AprSun1+26)=CalendarYear,MONTH(AprSun1+26)=4),AprSun1+26,""))</f>
        <v>45407</v>
      </c>
      <c r="M48" s="16">
        <f>IF(DAY(AprSun1)=1,IF(AND(YEAR(AprSun1+20)=CalendarYear,MONTH(AprSun1+20)=4),AprSun1+20,""),IF(AND(YEAR(AprSun1+27)=CalendarYear,MONTH(AprSun1+27)=4),AprSun1+27,""))</f>
        <v>45408</v>
      </c>
      <c r="N48" s="16">
        <f>IF(DAY(AprSun1)=1,IF(AND(YEAR(AprSun1+21)=CalendarYear,MONTH(AprSun1+21)=4),AprSun1+21,""),IF(AND(YEAR(AprSun1+28)=CalendarYear,MONTH(AprSun1+28)=4),AprSun1+28,""))</f>
        <v>45409</v>
      </c>
      <c r="O48" s="16">
        <f>IF(DAY(AprSun1)=1,IF(AND(YEAR(AprSun1+22)=CalendarYear,MONTH(AprSun1+22)=4),AprSun1+22,""),IF(AND(YEAR(AprSun1+29)=CalendarYear,MONTH(AprSun1+29)=4),AprSun1+29,""))</f>
        <v>45410</v>
      </c>
      <c r="P48" s="16">
        <f>IF(DAY(AprSun1)=1,IF(AND(YEAR(AprSun1+23)=CalendarYear,MONTH(AprSun1+23)=4),AprSun1+23,""),IF(AND(YEAR(AprSun1+30)=CalendarYear,MONTH(AprSun1+30)=4),AprSun1+30,""))</f>
        <v>45411</v>
      </c>
      <c r="Q48" s="16">
        <f>IF(DAY(AprSun1)=1,IF(AND(YEAR(AprSun1+24)=CalendarYear,MONTH(AprSun1+24)=4),AprSun1+24,""),IF(AND(YEAR(AprSun1+31)=CalendarYear,MONTH(AprSun1+31)=4),AprSun1+31,""))</f>
        <v>45412</v>
      </c>
      <c r="R48" s="16" t="str">
        <f>IF(DAY(AprSun1)=1,IF(AND(YEAR(AprSun1+25)=CalendarYear,MONTH(AprSun1+25)=4),AprSun1+25,""),IF(AND(YEAR(AprSun1+32)=CalendarYear,MONTH(AprSun1+32)=4),AprSun1+32,""))</f>
        <v/>
      </c>
    </row>
    <row r="49" spans="2:18" s="5" customFormat="1" ht="25" customHeight="1" x14ac:dyDescent="0.4">
      <c r="B49" s="101"/>
      <c r="C49" s="17" t="s">
        <v>3</v>
      </c>
      <c r="D49" s="17" t="s">
        <v>4</v>
      </c>
      <c r="E49" s="17" t="s">
        <v>5</v>
      </c>
      <c r="F49" s="17" t="s">
        <v>6</v>
      </c>
      <c r="G49" s="17" t="s">
        <v>7</v>
      </c>
      <c r="H49" s="17" t="s">
        <v>1</v>
      </c>
      <c r="I49" s="17" t="s">
        <v>2</v>
      </c>
      <c r="J49" s="17" t="s">
        <v>3</v>
      </c>
      <c r="K49" s="17" t="s">
        <v>4</v>
      </c>
      <c r="L49" s="17" t="s">
        <v>5</v>
      </c>
      <c r="M49" s="17" t="s">
        <v>6</v>
      </c>
      <c r="N49" s="17" t="s">
        <v>7</v>
      </c>
      <c r="O49" s="17" t="s">
        <v>1</v>
      </c>
      <c r="P49" s="17" t="s">
        <v>2</v>
      </c>
      <c r="Q49" s="17" t="s">
        <v>3</v>
      </c>
      <c r="R49" s="17" t="s">
        <v>4</v>
      </c>
    </row>
    <row r="50" spans="2:18" ht="25" customHeight="1" x14ac:dyDescent="0.4">
      <c r="B50" s="71" t="s">
        <v>38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2:18" ht="25" customHeight="1" x14ac:dyDescent="0.4">
      <c r="B51" s="72" t="s">
        <v>39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2:18" ht="25" customHeight="1" x14ac:dyDescent="0.4">
      <c r="B52" s="73" t="s">
        <v>40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2:18" ht="25" customHeight="1" x14ac:dyDescent="0.4">
      <c r="B53" s="74"/>
    </row>
    <row r="54" spans="2:18" s="5" customFormat="1" ht="25" customHeight="1" x14ac:dyDescent="0.4">
      <c r="B54" s="75">
        <f>DATE(CalendarYear,5,1)</f>
        <v>45413</v>
      </c>
      <c r="C54" s="16">
        <f>IF(DAY(MaySun1)=1,"",IF(AND(YEAR(MaySun1+4)=CalendarYear,MONTH(MaySun1+4)=5),MaySun1+4,""))</f>
        <v>45413</v>
      </c>
      <c r="D54" s="16">
        <f>IF(DAY(MaySun1)=1,"",IF(AND(YEAR(MaySun1+5)=CalendarYear,MONTH(MaySun1+5)=5),MaySun1+5,""))</f>
        <v>45414</v>
      </c>
      <c r="E54" s="16">
        <f>IF(DAY(MaySun1)=1,"",IF(AND(YEAR(MaySun1+6)=CalendarYear,MONTH(MaySun1+6)=5),MaySun1+6,""))</f>
        <v>45415</v>
      </c>
      <c r="F54" s="16">
        <f>IF(DAY(MaySun1)=1,IF(AND(YEAR(MaySun1)=CalendarYear,MONTH(MaySun1)=5),MaySun1,""),IF(AND(YEAR(MaySun1+7)=CalendarYear,MONTH(MaySun1+7)=5),MaySun1+7,""))</f>
        <v>45416</v>
      </c>
      <c r="G54" s="16">
        <f>IF(DAY(MaySun1)=1,IF(AND(YEAR(MaySun1+1)=CalendarYear,MONTH(MaySun1+1)=5),MaySun1+1,""),IF(AND(YEAR(MaySun1+8)=CalendarYear,MONTH(MaySun1+8)=5),MaySun1+8,""))</f>
        <v>45417</v>
      </c>
      <c r="H54" s="16">
        <f>IF(DAY(MaySun1)=1,IF(AND(YEAR(MaySun1+2)=CalendarYear,MONTH(MaySun1+2)=5),MaySun1+2,""),IF(AND(YEAR(MaySun1+9)=CalendarYear,MONTH(MaySun1+9)=5),MaySun1+9,""))</f>
        <v>45418</v>
      </c>
      <c r="I54" s="16">
        <f>IF(DAY(MaySun1)=1,IF(AND(YEAR(MaySun1+3)=CalendarYear,MONTH(MaySun1+3)=5),MaySun1+3,""),IF(AND(YEAR(MaySun1+10)=CalendarYear,MONTH(MaySun1+10)=5),MaySun1+10,""))</f>
        <v>45419</v>
      </c>
      <c r="J54" s="16">
        <f>IF(DAY(MaySun1)=1,IF(AND(YEAR(MaySun1+4)=CalendarYear,MONTH(MaySun1+4)=5),MaySun1+4,""),IF(AND(YEAR(MaySun1+11)=CalendarYear,MONTH(MaySun1+11)=5),MaySun1+11,""))</f>
        <v>45420</v>
      </c>
      <c r="K54" s="16">
        <f>IF(DAY(MaySun1)=1,IF(AND(YEAR(MaySun1+5)=CalendarYear,MONTH(MaySun1+5)=5),MaySun1+5,""),IF(AND(YEAR(MaySun1+12)=CalendarYear,MONTH(MaySun1+12)=5),MaySun1+12,""))</f>
        <v>45421</v>
      </c>
      <c r="L54" s="16">
        <f>IF(DAY(MaySun1)=1,IF(AND(YEAR(MaySun1+6)=CalendarYear,MONTH(MaySun1+6)=5),MaySun1+6,""),IF(AND(YEAR(MaySun1+13)=CalendarYear,MONTH(MaySun1+13)=5),MaySun1+13,""))</f>
        <v>45422</v>
      </c>
      <c r="M54" s="16">
        <f>IF(DAY(MaySun1)=1,IF(AND(YEAR(MaySun1+7)=CalendarYear,MONTH(MaySun1+7)=5),MaySun1+7,""),IF(AND(YEAR(MaySun1+14)=CalendarYear,MONTH(MaySun1+14)=5),MaySun1+14,""))</f>
        <v>45423</v>
      </c>
      <c r="N54" s="16">
        <f>IF(DAY(MaySun1)=1,IF(AND(YEAR(MaySun1+8)=CalendarYear,MONTH(MaySun1+8)=5),MaySun1+8,""),IF(AND(YEAR(MaySun1+15)=CalendarYear,MONTH(MaySun1+15)=5),MaySun1+15,""))</f>
        <v>45424</v>
      </c>
      <c r="O54" s="16">
        <f>IF(DAY(MaySun1)=1,IF(AND(YEAR(MaySun1+9)=CalendarYear,MONTH(MaySun1+9)=5),MaySun1+9,""),IF(AND(YEAR(MaySun1+16)=CalendarYear,MONTH(MaySun1+16)=5),MaySun1+16,""))</f>
        <v>45425</v>
      </c>
      <c r="P54" s="16">
        <f>IF(DAY(MaySun1)=1,IF(AND(YEAR(MaySun1+10)=CalendarYear,MONTH(MaySun1+10)=5),MaySun1+10,""),IF(AND(YEAR(MaySun1+17)=CalendarYear,MONTH(MaySun1+17)=5),MaySun1+17,""))</f>
        <v>45426</v>
      </c>
      <c r="Q54" s="16">
        <f>IF(DAY(MaySun1)=1,IF(AND(YEAR(MaySun1+11)=CalendarYear,MONTH(MaySun1+11)=5),MaySun1+11,""),IF(AND(YEAR(MaySun1+18)=CalendarYear,MONTH(MaySun1+18)=5),MaySun1+18,""))</f>
        <v>45427</v>
      </c>
    </row>
    <row r="55" spans="2:18" s="5" customFormat="1" ht="25" customHeight="1" x14ac:dyDescent="0.4">
      <c r="B55" s="76"/>
      <c r="C55" s="17" t="s">
        <v>4</v>
      </c>
      <c r="D55" s="17" t="s">
        <v>5</v>
      </c>
      <c r="E55" s="17" t="s">
        <v>6</v>
      </c>
      <c r="F55" s="17" t="s">
        <v>7</v>
      </c>
      <c r="G55" s="17" t="s">
        <v>1</v>
      </c>
      <c r="H55" s="17" t="s">
        <v>2</v>
      </c>
      <c r="I55" s="17" t="s">
        <v>3</v>
      </c>
      <c r="J55" s="17" t="s">
        <v>4</v>
      </c>
      <c r="K55" s="17" t="s">
        <v>5</v>
      </c>
      <c r="L55" s="17" t="s">
        <v>6</v>
      </c>
      <c r="M55" s="17" t="s">
        <v>7</v>
      </c>
      <c r="N55" s="17" t="s">
        <v>1</v>
      </c>
      <c r="O55" s="17" t="s">
        <v>2</v>
      </c>
      <c r="P55" s="17" t="s">
        <v>3</v>
      </c>
      <c r="Q55" s="17" t="s">
        <v>4</v>
      </c>
    </row>
    <row r="56" spans="2:18" ht="25" customHeight="1" x14ac:dyDescent="0.4">
      <c r="B56" s="71" t="s">
        <v>38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2:18" ht="25" customHeight="1" x14ac:dyDescent="0.4">
      <c r="B57" s="72" t="s">
        <v>39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8" ht="25" customHeight="1" x14ac:dyDescent="0.4">
      <c r="B58" s="73" t="s">
        <v>40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8" ht="25" customHeight="1" x14ac:dyDescent="0.4">
      <c r="B59" s="74"/>
    </row>
    <row r="60" spans="2:18" s="5" customFormat="1" ht="25" customHeight="1" x14ac:dyDescent="0.4">
      <c r="B60" s="99"/>
      <c r="C60" s="16">
        <f>IF(DAY(MaySun1)=1,IF(AND(YEAR(MaySun1+12)=CalendarYear,MONTH(MaySun1+12)=5),MaySun1+12,""),IF(AND(YEAR(MaySun1+19)=CalendarYear,MONTH(MaySun1+19)=5),MaySun1+19,""))</f>
        <v>45428</v>
      </c>
      <c r="D60" s="16">
        <f>IF(DAY(MaySun1)=1,IF(AND(YEAR(MaySun1+13)=CalendarYear,MONTH(MaySun1+13)=5),MaySun1+13,""),IF(AND(YEAR(MaySun1+20)=CalendarYear,MONTH(MaySun1+20)=5),MaySun1+20,""))</f>
        <v>45429</v>
      </c>
      <c r="E60" s="16">
        <f>IF(DAY(MaySun1)=1,IF(AND(YEAR(MaySun1+14)=CalendarYear,MONTH(MaySun1+14)=5),MaySun1+14,""),IF(AND(YEAR(MaySun1+21)=CalendarYear,MONTH(MaySun1+21)=5),MaySun1+21,""))</f>
        <v>45430</v>
      </c>
      <c r="F60" s="16">
        <f>IF(DAY(MaySun1)=1,IF(AND(YEAR(MaySun1+15)=CalendarYear,MONTH(MaySun1+15)=5),MaySun1+15,""),IF(AND(YEAR(MaySun1+22)=CalendarYear,MONTH(MaySun1+22)=5),MaySun1+22,""))</f>
        <v>45431</v>
      </c>
      <c r="G60" s="16">
        <f>IF(DAY(MaySun1)=1,IF(AND(YEAR(MaySun1+16)=CalendarYear,MONTH(MaySun1+16)=5),MaySun1+16,""),IF(AND(YEAR(MaySun1+23)=CalendarYear,MONTH(MaySun1+23)=5),MaySun1+23,""))</f>
        <v>45432</v>
      </c>
      <c r="H60" s="16">
        <f>IF(DAY(MaySun1)=1,IF(AND(YEAR(MaySun1+17)=CalendarYear,MONTH(MaySun1+17)=5),MaySun1+17,""),IF(AND(YEAR(MaySun1+24)=CalendarYear,MONTH(MaySun1+24)=5),MaySun1+24,""))</f>
        <v>45433</v>
      </c>
      <c r="I60" s="16">
        <f>IF(DAY(MaySun1)=1,IF(AND(YEAR(MaySun1+18)=CalendarYear,MONTH(MaySun1+18)=5),MaySun1+18,""),IF(AND(YEAR(MaySun1+25)=CalendarYear,MONTH(MaySun1+25)=5),MaySun1+25,""))</f>
        <v>45434</v>
      </c>
      <c r="J60" s="16">
        <f>IF(DAY(MaySun1)=1,IF(AND(YEAR(MaySun1+19)=CalendarYear,MONTH(MaySun1+19)=5),MaySun1+19,""),IF(AND(YEAR(MaySun1+26)=CalendarYear,MONTH(MaySun1+26)=5),MaySun1+26,""))</f>
        <v>45435</v>
      </c>
      <c r="K60" s="16">
        <f>IF(DAY(MaySun1)=1,IF(AND(YEAR(MaySun1+20)=CalendarYear,MONTH(MaySun1+20)=5),MaySun1+20,""),IF(AND(YEAR(MaySun1+27)=CalendarYear,MONTH(MaySun1+27)=5),MaySun1+27,""))</f>
        <v>45436</v>
      </c>
      <c r="L60" s="16">
        <f>IF(DAY(MaySun1)=1,IF(AND(YEAR(MaySun1+21)=CalendarYear,MONTH(MaySun1+21)=5),MaySun1+21,""),IF(AND(YEAR(MaySun1+28)=CalendarYear,MONTH(MaySun1+28)=5),MaySun1+28,""))</f>
        <v>45437</v>
      </c>
      <c r="M60" s="16">
        <f>IF(DAY(MaySun1)=1,IF(AND(YEAR(MaySun1+22)=CalendarYear,MONTH(MaySun1+22)=5),MaySun1+22,""),IF(AND(YEAR(MaySun1+29)=CalendarYear,MONTH(MaySun1+29)=5),MaySun1+29,""))</f>
        <v>45438</v>
      </c>
      <c r="N60" s="16">
        <f>IF(DAY(MaySun1)=1,IF(AND(YEAR(MaySun1+23)=CalendarYear,MONTH(MaySun1+23)=5),MaySun1+23,""),IF(AND(YEAR(MaySun1+30)=CalendarYear,MONTH(MaySun1+30)=5),MaySun1+30,""))</f>
        <v>45439</v>
      </c>
      <c r="O60" s="16">
        <f>IF(DAY(MaySun1)=1,IF(AND(YEAR(MaySun1+24)=CalendarYear,MONTH(MaySun1+24)=5),MaySun1+24,""),IF(AND(YEAR(MaySun1+31)=CalendarYear,MONTH(MaySun1+31)=5),MaySun1+31,""))</f>
        <v>45440</v>
      </c>
      <c r="P60" s="16">
        <f>IF(DAY(MaySun1)=1,IF(AND(YEAR(MaySun1+25)=CalendarYear,MONTH(MaySun1+25)=5),MaySun1+25,""),IF(AND(YEAR(MaySun1+32)=CalendarYear,MONTH(MaySun1+32)=5),MaySun1+32,""))</f>
        <v>45441</v>
      </c>
      <c r="Q60" s="7">
        <f>IF(DAY(MaySun1)=1,IF(AND(YEAR(MaySun1+26)=CalendarYear,MONTH(MaySun1+26)=5),MaySun1+26,""),IF(AND(YEAR(MaySun1+33)=CalendarYear,MONTH(MaySun1+33)=5),MaySun1+33,""))</f>
        <v>45442</v>
      </c>
      <c r="R60" s="7">
        <f>IF(DAY(MaySun1)=1,IF(AND(YEAR(MaySun1+27)=CalendarYear,MONTH(MaySun1+27)=5),MaySun1+27,""),IF(AND(YEAR(MaySun1+34)=CalendarYear,MONTH(MaySun1+34)=5),MaySun1+34,""))</f>
        <v>45443</v>
      </c>
    </row>
    <row r="61" spans="2:18" s="5" customFormat="1" ht="25" customHeight="1" x14ac:dyDescent="0.4">
      <c r="B61" s="101"/>
      <c r="C61" s="17" t="s">
        <v>5</v>
      </c>
      <c r="D61" s="17" t="s">
        <v>6</v>
      </c>
      <c r="E61" s="17" t="s">
        <v>7</v>
      </c>
      <c r="F61" s="17" t="s">
        <v>1</v>
      </c>
      <c r="G61" s="17" t="s">
        <v>2</v>
      </c>
      <c r="H61" s="17" t="s">
        <v>3</v>
      </c>
      <c r="I61" s="17" t="s">
        <v>4</v>
      </c>
      <c r="J61" s="17" t="s">
        <v>5</v>
      </c>
      <c r="K61" s="17" t="s">
        <v>6</v>
      </c>
      <c r="L61" s="17" t="s">
        <v>7</v>
      </c>
      <c r="M61" s="17" t="s">
        <v>1</v>
      </c>
      <c r="N61" s="17" t="s">
        <v>2</v>
      </c>
      <c r="O61" s="17" t="s">
        <v>3</v>
      </c>
      <c r="P61" s="17" t="s">
        <v>4</v>
      </c>
      <c r="Q61" s="6" t="s">
        <v>5</v>
      </c>
      <c r="R61" s="6" t="s">
        <v>6</v>
      </c>
    </row>
    <row r="62" spans="2:18" ht="25" customHeight="1" x14ac:dyDescent="0.4">
      <c r="B62" s="71" t="s">
        <v>38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2:18" ht="25" customHeight="1" x14ac:dyDescent="0.4">
      <c r="B63" s="72" t="s">
        <v>39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2:18" ht="25" customHeight="1" x14ac:dyDescent="0.4">
      <c r="B64" s="73" t="s">
        <v>40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2:18" ht="25" customHeight="1" x14ac:dyDescent="0.4">
      <c r="B65" s="74"/>
    </row>
    <row r="66" spans="2:18" s="5" customFormat="1" ht="25" customHeight="1" x14ac:dyDescent="0.4">
      <c r="B66" s="75">
        <f>DATE(CalendarYear,6,1)</f>
        <v>45444</v>
      </c>
      <c r="C66" s="16">
        <f>IF(DAY(JunSun1)=1,IF(AND(YEAR(JunSun1)=CalendarYear,MONTH(JunSun1)=6),JunSun1,""),IF(AND(YEAR(JunSun1+7)=CalendarYear,MONTH(JunSun1+7)=6),JunSun1+7,""))</f>
        <v>45444</v>
      </c>
      <c r="D66" s="16">
        <f>IF(DAY(JunSun1)=1,IF(AND(YEAR(JunSun1+1)=CalendarYear,MONTH(JunSun1+1)=6),JunSun1+1,""),IF(AND(YEAR(JunSun1+8)=CalendarYear,MONTH(JunSun1+8)=6),JunSun1+8,""))</f>
        <v>45445</v>
      </c>
      <c r="E66" s="16">
        <f>IF(DAY(JunSun1)=1,IF(AND(YEAR(JunSun1+2)=CalendarYear,MONTH(JunSun1+2)=6),JunSun1+2,""),IF(AND(YEAR(JunSun1+9)=CalendarYear,MONTH(JunSun1+9)=6),JunSun1+9,""))</f>
        <v>45446</v>
      </c>
      <c r="F66" s="16">
        <f>IF(DAY(JunSun1)=1,IF(AND(YEAR(JunSun1+3)=CalendarYear,MONTH(JunSun1+3)=6),JunSun1+3,""),IF(AND(YEAR(JunSun1+10)=CalendarYear,MONTH(JunSun1+10)=6),JunSun1+10,""))</f>
        <v>45447</v>
      </c>
      <c r="G66" s="16">
        <f>IF(DAY(JunSun1)=1,IF(AND(YEAR(JunSun1+4)=CalendarYear,MONTH(JunSun1+4)=6),JunSun1+4,""),IF(AND(YEAR(JunSun1+11)=CalendarYear,MONTH(JunSun1+11)=6),JunSun1+11,""))</f>
        <v>45448</v>
      </c>
      <c r="H66" s="16">
        <f>IF(DAY(JunSun1)=1,IF(AND(YEAR(JunSun1+5)=CalendarYear,MONTH(JunSun1+5)=6),JunSun1+5,""),IF(AND(YEAR(JunSun1+12)=CalendarYear,MONTH(JunSun1+12)=6),JunSun1+12,""))</f>
        <v>45449</v>
      </c>
      <c r="I66" s="16">
        <f>IF(DAY(JunSun1)=1,IF(AND(YEAR(JunSun1+6)=CalendarYear,MONTH(JunSun1+6)=6),JunSun1+6,""),IF(AND(YEAR(JunSun1+13)=CalendarYear,MONTH(JunSun1+13)=6),JunSun1+13,""))</f>
        <v>45450</v>
      </c>
      <c r="J66" s="16">
        <f>IF(DAY(JunSun1)=1,IF(AND(YEAR(JunSun1+7)=CalendarYear,MONTH(JunSun1+7)=6),JunSun1+7,""),IF(AND(YEAR(JunSun1+14)=CalendarYear,MONTH(JunSun1+14)=6),JunSun1+14,""))</f>
        <v>45451</v>
      </c>
      <c r="K66" s="16">
        <f>IF(DAY(JunSun1)=1,IF(AND(YEAR(JunSun1+8)=CalendarYear,MONTH(JunSun1+8)=6),JunSun1+8,""),IF(AND(YEAR(JunSun1+15)=CalendarYear,MONTH(JunSun1+15)=6),JunSun1+15,""))</f>
        <v>45452</v>
      </c>
      <c r="L66" s="16">
        <f>IF(DAY(JunSun1)=1,IF(AND(YEAR(JunSun1+9)=CalendarYear,MONTH(JunSun1+9)=6),JunSun1+9,""),IF(AND(YEAR(JunSun1+16)=CalendarYear,MONTH(JunSun1+16)=6),JunSun1+16,""))</f>
        <v>45453</v>
      </c>
      <c r="M66" s="16">
        <f>IF(DAY(JunSun1)=1,IF(AND(YEAR(JunSun1+10)=CalendarYear,MONTH(JunSun1+10)=6),JunSun1+10,""),IF(AND(YEAR(JunSun1+17)=CalendarYear,MONTH(JunSun1+17)=6),JunSun1+17,""))</f>
        <v>45454</v>
      </c>
      <c r="N66" s="16">
        <f>IF(DAY(JunSun1)=1,IF(AND(YEAR(JunSun1+11)=CalendarYear,MONTH(JunSun1+11)=6),JunSun1+11,""),IF(AND(YEAR(JunSun1+18)=CalendarYear,MONTH(JunSun1+18)=6),JunSun1+18,""))</f>
        <v>45455</v>
      </c>
      <c r="O66" s="16">
        <f>IF(DAY(JunSun1)=1,IF(AND(YEAR(JunSun1+12)=CalendarYear,MONTH(JunSun1+12)=6),JunSun1+12,""),IF(AND(YEAR(JunSun1+19)=CalendarYear,MONTH(JunSun1+19)=6),JunSun1+19,""))</f>
        <v>45456</v>
      </c>
      <c r="P66" s="16">
        <f>IF(DAY(JunSun1)=1,IF(AND(YEAR(JunSun1+13)=CalendarYear,MONTH(JunSun1+13)=6),JunSun1+13,""),IF(AND(YEAR(JunSun1+20)=CalendarYear,MONTH(JunSun1+20)=6),JunSun1+20,""))</f>
        <v>45457</v>
      </c>
      <c r="Q66" s="16">
        <f>IF(DAY(JunSun1)=1,IF(AND(YEAR(JunSun1+14)=CalendarYear,MONTH(JunSun1+14)=6),JunSun1+14,""),IF(AND(YEAR(JunSun1+21)=CalendarYear,MONTH(JunSun1+21)=6),JunSun1+21,""))</f>
        <v>45458</v>
      </c>
    </row>
    <row r="67" spans="2:18" s="5" customFormat="1" ht="25" customHeight="1" x14ac:dyDescent="0.4">
      <c r="B67" s="76"/>
      <c r="C67" s="17" t="s">
        <v>7</v>
      </c>
      <c r="D67" s="17" t="s">
        <v>1</v>
      </c>
      <c r="E67" s="17" t="s">
        <v>2</v>
      </c>
      <c r="F67" s="17" t="s">
        <v>3</v>
      </c>
      <c r="G67" s="17" t="s">
        <v>4</v>
      </c>
      <c r="H67" s="17" t="s">
        <v>5</v>
      </c>
      <c r="I67" s="17" t="s">
        <v>6</v>
      </c>
      <c r="J67" s="17" t="s">
        <v>7</v>
      </c>
      <c r="K67" s="17" t="s">
        <v>1</v>
      </c>
      <c r="L67" s="17" t="s">
        <v>2</v>
      </c>
      <c r="M67" s="17" t="s">
        <v>3</v>
      </c>
      <c r="N67" s="17" t="s">
        <v>4</v>
      </c>
      <c r="O67" s="17" t="s">
        <v>5</v>
      </c>
      <c r="P67" s="17" t="s">
        <v>6</v>
      </c>
      <c r="Q67" s="17" t="s">
        <v>7</v>
      </c>
    </row>
    <row r="68" spans="2:18" ht="25" customHeight="1" x14ac:dyDescent="0.4">
      <c r="B68" s="71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2:18" ht="25" customHeight="1" x14ac:dyDescent="0.4">
      <c r="B69" s="72" t="s">
        <v>39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2:18" ht="25" customHeight="1" x14ac:dyDescent="0.4">
      <c r="B70" s="73" t="s">
        <v>40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2:18" ht="25" customHeight="1" x14ac:dyDescent="0.4">
      <c r="B71" s="74"/>
    </row>
    <row r="72" spans="2:18" s="5" customFormat="1" ht="25" customHeight="1" x14ac:dyDescent="0.4">
      <c r="B72" s="99"/>
      <c r="C72" s="16">
        <f>IF(DAY(JunSun1)=1,IF(AND(YEAR(JunSun1+15)=CalendarYear,MONTH(JunSun1+15)=6),JunSun1+15,""),IF(AND(YEAR(JunSun1+22)=CalendarYear,MONTH(JunSun1+22)=6),JunSun1+22,""))</f>
        <v>45459</v>
      </c>
      <c r="D72" s="16">
        <f>IF(DAY(JunSun1)=1,IF(AND(YEAR(JunSun1+16)=CalendarYear,MONTH(JunSun1+16)=6),JunSun1+16,""),IF(AND(YEAR(JunSun1+23)=CalendarYear,MONTH(JunSun1+23)=6),JunSun1+23,""))</f>
        <v>45460</v>
      </c>
      <c r="E72" s="16">
        <f>IF(DAY(JunSun1)=1,IF(AND(YEAR(JunSun1+17)=CalendarYear,MONTH(JunSun1+17)=6),JunSun1+17,""),IF(AND(YEAR(JunSun1+24)=CalendarYear,MONTH(JunSun1+24)=6),JunSun1+24,""))</f>
        <v>45461</v>
      </c>
      <c r="F72" s="16">
        <f>IF(DAY(JunSun1)=1,IF(AND(YEAR(JunSun1+18)=CalendarYear,MONTH(JunSun1+18)=6),JunSun1+18,""),IF(AND(YEAR(JunSun1+25)=CalendarYear,MONTH(JunSun1+25)=6),JunSun1+25,""))</f>
        <v>45462</v>
      </c>
      <c r="G72" s="16">
        <f>IF(DAY(JunSun1)=1,IF(AND(YEAR(JunSun1+19)=CalendarYear,MONTH(JunSun1+19)=6),JunSun1+19,""),IF(AND(YEAR(JunSun1+26)=CalendarYear,MONTH(JunSun1+26)=6),JunSun1+26,""))</f>
        <v>45463</v>
      </c>
      <c r="H72" s="16">
        <f>IF(DAY(JunSun1)=1,IF(AND(YEAR(JunSun1+20)=CalendarYear,MONTH(JunSun1+20)=6),JunSun1+20,""),IF(AND(YEAR(JunSun1+27)=CalendarYear,MONTH(JunSun1+27)=6),JunSun1+27,""))</f>
        <v>45464</v>
      </c>
      <c r="I72" s="16">
        <f>IF(DAY(JunSun1)=1,IF(AND(YEAR(JunSun1+21)=CalendarYear,MONTH(JunSun1+21)=6),JunSun1+21,""),IF(AND(YEAR(JunSun1+28)=CalendarYear,MONTH(JunSun1+28)=6),JunSun1+28,""))</f>
        <v>45465</v>
      </c>
      <c r="J72" s="16">
        <f>IF(DAY(JunSun1)=1,IF(AND(YEAR(JunSun1+22)=CalendarYear,MONTH(JunSun1+22)=6),JunSun1+22,""),IF(AND(YEAR(JunSun1+29)=CalendarYear,MONTH(JunSun1+29)=6),JunSun1+29,""))</f>
        <v>45466</v>
      </c>
      <c r="K72" s="16">
        <f>IF(DAY(JunSun1)=1,IF(AND(YEAR(JunSun1+23)=CalendarYear,MONTH(JunSun1+23)=6),JunSun1+23,""),IF(AND(YEAR(JunSun1+30)=CalendarYear,MONTH(JunSun1+30)=6),JunSun1+30,""))</f>
        <v>45467</v>
      </c>
      <c r="L72" s="16">
        <f>IF(DAY(JunSun1)=1,IF(AND(YEAR(JunSun1+24)=CalendarYear,MONTH(JunSun1+24)=6),JunSun1+24,""),IF(AND(YEAR(JunSun1+31)=CalendarYear,MONTH(JunSun1+31)=6),JunSun1+31,""))</f>
        <v>45468</v>
      </c>
      <c r="M72" s="16">
        <f>IF(DAY(JunSun1)=1,IF(AND(YEAR(JunSun1+25)=CalendarYear,MONTH(JunSun1+25)=6),JunSun1+25,""),IF(AND(YEAR(JunSun1+32)=CalendarYear,MONTH(JunSun1+32)=6),JunSun1+32,""))</f>
        <v>45469</v>
      </c>
      <c r="N72" s="16">
        <f>IF(DAY(JunSun1)=1,IF(AND(YEAR(JunSun1+26)=CalendarYear,MONTH(JunSun1+26)=6),JunSun1+26,""),IF(AND(YEAR(JunSun1+33)=CalendarYear,MONTH(JunSun1+33)=6),JunSun1+33,""))</f>
        <v>45470</v>
      </c>
      <c r="O72" s="16">
        <f>IF(DAY(JunSun1)=1,IF(AND(YEAR(JunSun1+27)=CalendarYear,MONTH(JunSun1+27)=6),JunSun1+27,""),IF(AND(YEAR(JunSun1+34)=CalendarYear,MONTH(JunSun1+34)=6),JunSun1+34,""))</f>
        <v>45471</v>
      </c>
      <c r="P72" s="7">
        <f>IF(DAY(JunSun1)=1,IF(AND(YEAR(JunSun1+28)=CalendarYear,MONTH(JunSun1+28)=6),JunSun1+28,""),IF(AND(YEAR(JunSun1+35)=CalendarYear,MONTH(JunSun1+35)=6),JunSun1+35,""))</f>
        <v>45472</v>
      </c>
      <c r="Q72" s="7">
        <f>IF(DAY(JunSun1)=1,IF(AND(YEAR(JunSun1+29)=CalendarYear,MONTH(JunSun1+29)=6),JunSun1+29,""),IF(AND(YEAR(JunSun1+36)=CalendarYear,MONTH(JunSun1+36)=6),JunSun1+36,""))</f>
        <v>45473</v>
      </c>
      <c r="R72" s="8" t="str">
        <f>IF(DAY(JunSun1)=1,IF(AND(YEAR(JunSun1+30)=CalendarYear,MONTH(JunSun1+30)=6),JunSun1+30,""),IF(AND(YEAR(JunSun1+37)=CalendarYear,MONTH(JunSun1+37)=6),JunSun1+37,""))</f>
        <v/>
      </c>
    </row>
    <row r="73" spans="2:18" s="5" customFormat="1" ht="25" customHeight="1" x14ac:dyDescent="0.4">
      <c r="B73" s="101"/>
      <c r="C73" s="17" t="s">
        <v>1</v>
      </c>
      <c r="D73" s="17" t="s">
        <v>2</v>
      </c>
      <c r="E73" s="17" t="s">
        <v>3</v>
      </c>
      <c r="F73" s="17" t="s">
        <v>4</v>
      </c>
      <c r="G73" s="17" t="s">
        <v>5</v>
      </c>
      <c r="H73" s="17" t="s">
        <v>6</v>
      </c>
      <c r="I73" s="17" t="s">
        <v>7</v>
      </c>
      <c r="J73" s="17" t="s">
        <v>1</v>
      </c>
      <c r="K73" s="17" t="s">
        <v>2</v>
      </c>
      <c r="L73" s="17" t="s">
        <v>3</v>
      </c>
      <c r="M73" s="17" t="s">
        <v>4</v>
      </c>
      <c r="N73" s="17" t="s">
        <v>5</v>
      </c>
      <c r="O73" s="17" t="s">
        <v>6</v>
      </c>
      <c r="P73" s="6" t="s">
        <v>7</v>
      </c>
      <c r="Q73" s="6" t="s">
        <v>1</v>
      </c>
      <c r="R73" s="9" t="s">
        <v>2</v>
      </c>
    </row>
    <row r="74" spans="2:18" ht="25" customHeight="1" x14ac:dyDescent="0.4">
      <c r="B74" s="71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2:18" ht="25" customHeight="1" x14ac:dyDescent="0.4">
      <c r="B75" s="72" t="s">
        <v>39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2:18" ht="25" customHeight="1" x14ac:dyDescent="0.4">
      <c r="B76" s="73" t="s">
        <v>40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2:18" ht="25" customHeight="1" x14ac:dyDescent="0.4">
      <c r="B77" s="74"/>
    </row>
    <row r="78" spans="2:18" s="5" customFormat="1" ht="25" customHeight="1" x14ac:dyDescent="0.4">
      <c r="B78" s="75">
        <f>DATE(CalendarYear,7,1)</f>
        <v>45474</v>
      </c>
      <c r="C78" s="14">
        <f>IF(DAY(JulSun1)=1,"",IF(AND(YEAR(JulSun1+2)=CalendarYear,MONTH(JulSun1+2)=7),JulSun1+2,""))</f>
        <v>45474</v>
      </c>
      <c r="D78" s="14">
        <f>IF(DAY(JulSun1)=1,"",IF(AND(YEAR(JulSun1+3)=CalendarYear,MONTH(JulSun1+3)=7),JulSun1+3,""))</f>
        <v>45475</v>
      </c>
      <c r="E78" s="14">
        <f>IF(DAY(JulSun1)=1,"",IF(AND(YEAR(JulSun1+4)=CalendarYear,MONTH(JulSun1+4)=7),JulSun1+4,""))</f>
        <v>45476</v>
      </c>
      <c r="F78" s="14">
        <f>IF(DAY(JulSun1)=1,"",IF(AND(YEAR(JulSun1+5)=CalendarYear,MONTH(JulSun1+5)=7),JulSun1+5,""))</f>
        <v>45477</v>
      </c>
      <c r="G78" s="14">
        <f>IF(DAY(JulSun1)=1,"",IF(AND(YEAR(JulSun1+6)=CalendarYear,MONTH(JulSun1+6)=7),JulSun1+6,""))</f>
        <v>45478</v>
      </c>
      <c r="H78" s="16">
        <f>IF(DAY(JulSun1)=1,IF(AND(YEAR(JulSun1)=CalendarYear,MONTH(JulSun1)=7),JulSun1,""),IF(AND(YEAR(JulSun1+7)=CalendarYear,MONTH(JulSun1+7)=7),JulSun1+7,""))</f>
        <v>45479</v>
      </c>
      <c r="I78" s="16">
        <f>IF(DAY(JulSun1)=1,IF(AND(YEAR(JulSun1+1)=CalendarYear,MONTH(JulSun1+1)=7),JulSun1+1,""),IF(AND(YEAR(JulSun1+8)=CalendarYear,MONTH(JulSun1+8)=7),JulSun1+8,""))</f>
        <v>45480</v>
      </c>
      <c r="J78" s="16">
        <f>IF(DAY(JulSun1)=1,IF(AND(YEAR(JulSun1+2)=CalendarYear,MONTH(JulSun1+2)=7),JulSun1+2,""),IF(AND(YEAR(JulSun1+9)=CalendarYear,MONTH(JulSun1+9)=7),JulSun1+9,""))</f>
        <v>45481</v>
      </c>
      <c r="K78" s="16">
        <f>IF(DAY(JulSun1)=1,IF(AND(YEAR(JulSun1+3)=CalendarYear,MONTH(JulSun1+3)=7),JulSun1+3,""),IF(AND(YEAR(JulSun1+10)=CalendarYear,MONTH(JulSun1+10)=7),JulSun1+10,""))</f>
        <v>45482</v>
      </c>
      <c r="L78" s="16">
        <f>IF(DAY(JulSun1)=1,IF(AND(YEAR(JulSun1+4)=CalendarYear,MONTH(JulSun1+4)=7),JulSun1+4,""),IF(AND(YEAR(JulSun1+11)=CalendarYear,MONTH(JulSun1+11)=7),JulSun1+11,""))</f>
        <v>45483</v>
      </c>
      <c r="M78" s="16">
        <f>IF(DAY(JulSun1)=1,IF(AND(YEAR(JulSun1+5)=CalendarYear,MONTH(JulSun1+5)=7),JulSun1+5,""),IF(AND(YEAR(JulSun1+12)=CalendarYear,MONTH(JulSun1+12)=7),JulSun1+12,""))</f>
        <v>45484</v>
      </c>
      <c r="N78" s="16">
        <f>IF(DAY(JulSun1)=1,IF(AND(YEAR(JulSun1+6)=CalendarYear,MONTH(JulSun1+6)=7),JulSun1+6,""),IF(AND(YEAR(JulSun1+13)=CalendarYear,MONTH(JulSun1+13)=7),JulSun1+13,""))</f>
        <v>45485</v>
      </c>
      <c r="O78" s="16">
        <f>IF(DAY(JulSun1)=1,IF(AND(YEAR(JulSun1+7)=CalendarYear,MONTH(JulSun1+7)=7),JulSun1+7,""),IF(AND(YEAR(JulSun1+14)=CalendarYear,MONTH(JulSun1+14)=7),JulSun1+14,""))</f>
        <v>45486</v>
      </c>
      <c r="P78" s="16">
        <f>IF(DAY(JulSun1)=1,IF(AND(YEAR(JulSun1+8)=CalendarYear,MONTH(JulSun1+8)=7),JulSun1+8,""),IF(AND(YEAR(JulSun1+15)=CalendarYear,MONTH(JulSun1+15)=7),JulSun1+15,""))</f>
        <v>45487</v>
      </c>
      <c r="Q78" s="16">
        <f>IF(DAY(JulSun1)=1,IF(AND(YEAR(JulSun1+9)=CalendarYear,MONTH(JulSun1+9)=7),JulSun1+9,""),IF(AND(YEAR(JulSun1+16)=CalendarYear,MONTH(JulSun1+16)=7),JulSun1+16,""))</f>
        <v>45488</v>
      </c>
    </row>
    <row r="79" spans="2:18" s="5" customFormat="1" ht="25" customHeight="1" x14ac:dyDescent="0.4">
      <c r="B79" s="76"/>
      <c r="C79" s="15" t="s">
        <v>2</v>
      </c>
      <c r="D79" s="15" t="s">
        <v>3</v>
      </c>
      <c r="E79" s="15" t="s">
        <v>4</v>
      </c>
      <c r="F79" s="15" t="s">
        <v>5</v>
      </c>
      <c r="G79" s="15" t="s">
        <v>6</v>
      </c>
      <c r="H79" s="17" t="s">
        <v>7</v>
      </c>
      <c r="I79" s="17" t="s">
        <v>1</v>
      </c>
      <c r="J79" s="17" t="s">
        <v>2</v>
      </c>
      <c r="K79" s="17" t="s">
        <v>3</v>
      </c>
      <c r="L79" s="17" t="s">
        <v>4</v>
      </c>
      <c r="M79" s="17" t="s">
        <v>5</v>
      </c>
      <c r="N79" s="17" t="s">
        <v>6</v>
      </c>
      <c r="O79" s="17" t="s">
        <v>7</v>
      </c>
      <c r="P79" s="17" t="s">
        <v>1</v>
      </c>
      <c r="Q79" s="17" t="s">
        <v>2</v>
      </c>
    </row>
    <row r="80" spans="2:18" ht="25" customHeight="1" x14ac:dyDescent="0.4">
      <c r="B80" s="71" t="s">
        <v>38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  <row r="81" spans="2:18" ht="25" customHeight="1" x14ac:dyDescent="0.4">
      <c r="B81" s="72" t="s">
        <v>39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</row>
    <row r="82" spans="2:18" ht="25" customHeight="1" x14ac:dyDescent="0.4">
      <c r="B82" s="73" t="s">
        <v>40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  <row r="83" spans="2:18" ht="25" customHeight="1" x14ac:dyDescent="0.4">
      <c r="B83" s="74"/>
    </row>
    <row r="84" spans="2:18" s="5" customFormat="1" ht="25" customHeight="1" x14ac:dyDescent="0.4">
      <c r="B84" s="99"/>
      <c r="C84" s="16">
        <f>IF(DAY(JulSun1)=1,IF(AND(YEAR(JulSun1+10)=CalendarYear,MONTH(JulSun1+10)=7),JulSun1+10,""),IF(AND(YEAR(JulSun1+17)=CalendarYear,MONTH(JulSun1+17)=7),JulSun1+17,""))</f>
        <v>45489</v>
      </c>
      <c r="D84" s="16">
        <f>IF(DAY(JulSun1)=1,IF(AND(YEAR(JulSun1+11)=CalendarYear,MONTH(JulSun1+11)=7),JulSun1+11,""),IF(AND(YEAR(JulSun1+18)=CalendarYear,MONTH(JulSun1+18)=7),JulSun1+18,""))</f>
        <v>45490</v>
      </c>
      <c r="E84" s="16">
        <f>IF(DAY(JulSun1)=1,IF(AND(YEAR(JulSun1+12)=CalendarYear,MONTH(JulSun1+12)=7),JulSun1+12,""),IF(AND(YEAR(JulSun1+19)=CalendarYear,MONTH(JulSun1+19)=7),JulSun1+19,""))</f>
        <v>45491</v>
      </c>
      <c r="F84" s="16">
        <f>IF(DAY(JulSun1)=1,IF(AND(YEAR(JulSun1+13)=CalendarYear,MONTH(JulSun1+13)=7),JulSun1+13,""),IF(AND(YEAR(JulSun1+20)=CalendarYear,MONTH(JulSun1+20)=7),JulSun1+20,""))</f>
        <v>45492</v>
      </c>
      <c r="G84" s="16">
        <f>IF(DAY(JulSun1)=1,IF(AND(YEAR(JulSun1+14)=CalendarYear,MONTH(JulSun1+14)=7),JulSun1+14,""),IF(AND(YEAR(JulSun1+21)=CalendarYear,MONTH(JulSun1+21)=7),JulSun1+21,""))</f>
        <v>45493</v>
      </c>
      <c r="H84" s="16">
        <f>IF(DAY(JulSun1)=1,IF(AND(YEAR(JulSun1+15)=CalendarYear,MONTH(JulSun1+15)=7),JulSun1+15,""),IF(AND(YEAR(JulSun1+22)=CalendarYear,MONTH(JulSun1+22)=7),JulSun1+22,""))</f>
        <v>45494</v>
      </c>
      <c r="I84" s="16">
        <f>IF(DAY(JulSun1)=1,IF(AND(YEAR(JulSun1+16)=CalendarYear,MONTH(JulSun1+16)=7),JulSun1+16,""),IF(AND(YEAR(JulSun1+23)=CalendarYear,MONTH(JulSun1+23)=7),JulSun1+23,""))</f>
        <v>45495</v>
      </c>
      <c r="J84" s="16">
        <f>IF(DAY(JulSun1)=1,IF(AND(YEAR(JulSun1+17)=CalendarYear,MONTH(JulSun1+17)=7),JulSun1+17,""),IF(AND(YEAR(JulSun1+24)=CalendarYear,MONTH(JulSun1+24)=7),JulSun1+24,""))</f>
        <v>45496</v>
      </c>
      <c r="K84" s="16">
        <f>IF(DAY(JulSun1)=1,IF(AND(YEAR(JulSun1+18)=CalendarYear,MONTH(JulSun1+18)=7),JulSun1+18,""),IF(AND(YEAR(JulSun1+25)=CalendarYear,MONTH(JulSun1+25)=7),JulSun1+25,""))</f>
        <v>45497</v>
      </c>
      <c r="L84" s="16">
        <f>IF(DAY(JulSun1)=1,IF(AND(YEAR(JulSun1+19)=CalendarYear,MONTH(JulSun1+19)=7),JulSun1+19,""),IF(AND(YEAR(JulSun1+26)=CalendarYear,MONTH(JulSun1+26)=7),JulSun1+26,""))</f>
        <v>45498</v>
      </c>
      <c r="M84" s="16">
        <f>IF(DAY(JulSun1)=1,IF(AND(YEAR(JulSun1+20)=CalendarYear,MONTH(JulSun1+20)=7),JulSun1+20,""),IF(AND(YEAR(JulSun1+27)=CalendarYear,MONTH(JulSun1+27)=7),JulSun1+27,""))</f>
        <v>45499</v>
      </c>
      <c r="N84" s="16">
        <f>IF(DAY(JulSun1)=1,IF(AND(YEAR(JulSun1+21)=CalendarYear,MONTH(JulSun1+21)=7),JulSun1+21,""),IF(AND(YEAR(JulSun1+28)=CalendarYear,MONTH(JulSun1+28)=7),JulSun1+28,""))</f>
        <v>45500</v>
      </c>
      <c r="O84" s="16">
        <f>IF(DAY(JulSun1)=1,IF(AND(YEAR(JulSun1+22)=CalendarYear,MONTH(JulSun1+22)=7),JulSun1+22,""),IF(AND(YEAR(JulSun1+29)=CalendarYear,MONTH(JulSun1+29)=7),JulSun1+29,""))</f>
        <v>45501</v>
      </c>
      <c r="P84" s="16">
        <f>IF(DAY(JulSun1)=1,IF(AND(YEAR(JulSun1+23)=CalendarYear,MONTH(JulSun1+23)=7),JulSun1+23,""),IF(AND(YEAR(JulSun1+30)=CalendarYear,MONTH(JulSun1+30)=7),JulSun1+30,""))</f>
        <v>45502</v>
      </c>
      <c r="Q84" s="16">
        <f>IF(DAY(JulSun1)=1,IF(AND(YEAR(JulSun1+24)=CalendarYear,MONTH(JulSun1+24)=7),JulSun1+24,""),IF(AND(YEAR(JulSun1+31)=CalendarYear,MONTH(JulSun1+31)=7),JulSun1+31,""))</f>
        <v>45503</v>
      </c>
      <c r="R84" s="16">
        <f>IF(DAY(JulSun1)=1,IF(AND(YEAR(JulSun1+25)=CalendarYear,MONTH(JulSun1+25)=7),JulSun1+25,""),IF(AND(YEAR(JulSun1+32)=CalendarYear,MONTH(JulSun1+32)=7),JulSun1+32,""))</f>
        <v>45504</v>
      </c>
    </row>
    <row r="85" spans="2:18" s="5" customFormat="1" ht="25" customHeight="1" x14ac:dyDescent="0.4">
      <c r="B85" s="101"/>
      <c r="C85" s="17" t="s">
        <v>3</v>
      </c>
      <c r="D85" s="17" t="s">
        <v>4</v>
      </c>
      <c r="E85" s="17" t="s">
        <v>5</v>
      </c>
      <c r="F85" s="17" t="s">
        <v>6</v>
      </c>
      <c r="G85" s="17" t="s">
        <v>7</v>
      </c>
      <c r="H85" s="17" t="s">
        <v>1</v>
      </c>
      <c r="I85" s="17" t="s">
        <v>2</v>
      </c>
      <c r="J85" s="17" t="s">
        <v>3</v>
      </c>
      <c r="K85" s="17" t="s">
        <v>4</v>
      </c>
      <c r="L85" s="17" t="s">
        <v>5</v>
      </c>
      <c r="M85" s="17" t="s">
        <v>6</v>
      </c>
      <c r="N85" s="17" t="s">
        <v>7</v>
      </c>
      <c r="O85" s="17" t="s">
        <v>1</v>
      </c>
      <c r="P85" s="17" t="s">
        <v>2</v>
      </c>
      <c r="Q85" s="17" t="s">
        <v>3</v>
      </c>
      <c r="R85" s="17" t="s">
        <v>4</v>
      </c>
    </row>
    <row r="86" spans="2:18" ht="25" customHeight="1" x14ac:dyDescent="0.4">
      <c r="B86" s="71" t="s">
        <v>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2:18" ht="25" customHeight="1" x14ac:dyDescent="0.4">
      <c r="B87" s="72" t="s">
        <v>39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2:18" ht="25" customHeight="1" x14ac:dyDescent="0.4">
      <c r="B88" s="73" t="s">
        <v>40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2:18" ht="25" customHeight="1" x14ac:dyDescent="0.4">
      <c r="B89" s="74"/>
    </row>
    <row r="90" spans="2:18" s="5" customFormat="1" ht="25" customHeight="1" x14ac:dyDescent="0.4">
      <c r="B90" s="75">
        <f>DATE(CalendarYear,8,1)</f>
        <v>45505</v>
      </c>
      <c r="C90" s="16">
        <f>IF(DAY(AugSun1)=1,"",IF(AND(YEAR(AugSun1+5)=CalendarYear,MONTH(AugSun1+5)=8),AugSun1+5,""))</f>
        <v>45505</v>
      </c>
      <c r="D90" s="16">
        <f>IF(DAY(AugSun1)=1,"",IF(AND(YEAR(AugSun1+6)=CalendarYear,MONTH(AugSun1+6)=8),AugSun1+6,""))</f>
        <v>45506</v>
      </c>
      <c r="E90" s="16">
        <f>IF(DAY(AugSun1)=1,IF(AND(YEAR(AugSun1)=CalendarYear,MONTH(AugSun1)=8),AugSun1,""),IF(AND(YEAR(AugSun1+7)=CalendarYear,MONTH(AugSun1+7)=8),AugSun1+7,""))</f>
        <v>45507</v>
      </c>
      <c r="F90" s="16">
        <f>IF(DAY(AugSun1)=1,IF(AND(YEAR(AugSun1+1)=CalendarYear,MONTH(AugSun1+1)=8),AugSun1+1,""),IF(AND(YEAR(AugSun1+8)=CalendarYear,MONTH(AugSun1+8)=8),AugSun1+8,""))</f>
        <v>45508</v>
      </c>
      <c r="G90" s="16">
        <f>IF(DAY(AugSun1)=1,IF(AND(YEAR(AugSun1+2)=CalendarYear,MONTH(AugSun1+2)=8),AugSun1+2,""),IF(AND(YEAR(AugSun1+9)=CalendarYear,MONTH(AugSun1+9)=8),AugSun1+9,""))</f>
        <v>45509</v>
      </c>
      <c r="H90" s="16">
        <f>IF(DAY(AugSun1)=1,IF(AND(YEAR(AugSun1+3)=CalendarYear,MONTH(AugSun1+3)=8),AugSun1+3,""),IF(AND(YEAR(AugSun1+10)=CalendarYear,MONTH(AugSun1+10)=8),AugSun1+10,""))</f>
        <v>45510</v>
      </c>
      <c r="I90" s="16">
        <f>IF(DAY(AugSun1)=1,IF(AND(YEAR(AugSun1+4)=CalendarYear,MONTH(AugSun1+4)=8),AugSun1+4,""),IF(AND(YEAR(AugSun1+11)=CalendarYear,MONTH(AugSun1+11)=8),AugSun1+11,""))</f>
        <v>45511</v>
      </c>
      <c r="J90" s="16">
        <f>IF(DAY(AugSun1)=1,IF(AND(YEAR(AugSun1+5)=CalendarYear,MONTH(AugSun1+5)=8),AugSun1+5,""),IF(AND(YEAR(AugSun1+12)=CalendarYear,MONTH(AugSun1+12)=8),AugSun1+12,""))</f>
        <v>45512</v>
      </c>
      <c r="K90" s="16">
        <f>IF(DAY(AugSun1)=1,IF(AND(YEAR(AugSun1+6)=CalendarYear,MONTH(AugSun1+6)=8),AugSun1+6,""),IF(AND(YEAR(AugSun1+13)=CalendarYear,MONTH(AugSun1+13)=8),AugSun1+13,""))</f>
        <v>45513</v>
      </c>
      <c r="L90" s="16">
        <f>IF(DAY(AugSun1)=1,IF(AND(YEAR(AugSun1+7)=CalendarYear,MONTH(AugSun1+7)=8),AugSun1+7,""),IF(AND(YEAR(AugSun1+14)=CalendarYear,MONTH(AugSun1+14)=8),AugSun1+14,""))</f>
        <v>45514</v>
      </c>
      <c r="M90" s="16">
        <f>IF(DAY(AugSun1)=1,IF(AND(YEAR(AugSun1+8)=CalendarYear,MONTH(AugSun1+8)=8),AugSun1+8,""),IF(AND(YEAR(AugSun1+15)=CalendarYear,MONTH(AugSun1+15)=8),AugSun1+15,""))</f>
        <v>45515</v>
      </c>
      <c r="N90" s="16">
        <f>IF(DAY(AugSun1)=1,IF(AND(YEAR(AugSun1+9)=CalendarYear,MONTH(AugSun1+9)=8),AugSun1+9,""),IF(AND(YEAR(AugSun1+16)=CalendarYear,MONTH(AugSun1+16)=8),AugSun1+16,""))</f>
        <v>45516</v>
      </c>
      <c r="O90" s="16">
        <f>IF(DAY(AugSun1)=1,IF(AND(YEAR(AugSun1+10)=CalendarYear,MONTH(AugSun1+10)=8),AugSun1+10,""),IF(AND(YEAR(AugSun1+17)=CalendarYear,MONTH(AugSun1+17)=8),AugSun1+17,""))</f>
        <v>45517</v>
      </c>
      <c r="P90" s="16">
        <f>IF(DAY(AugSun1)=1,IF(AND(YEAR(AugSun1+11)=CalendarYear,MONTH(AugSun1+11)=8),AugSun1+11,""),IF(AND(YEAR(AugSun1+18)=CalendarYear,MONTH(AugSun1+18)=8),AugSun1+18,""))</f>
        <v>45518</v>
      </c>
      <c r="Q90" s="16">
        <f>IF(DAY(AugSun1)=1,IF(AND(YEAR(AugSun1+12)=CalendarYear,MONTH(AugSun1+12)=8),AugSun1+12,""),IF(AND(YEAR(AugSun1+19)=CalendarYear,MONTH(AugSun1+19)=8),AugSun1+19,""))</f>
        <v>45519</v>
      </c>
    </row>
    <row r="91" spans="2:18" s="5" customFormat="1" ht="25" customHeight="1" x14ac:dyDescent="0.4">
      <c r="B91" s="76"/>
      <c r="C91" s="17" t="s">
        <v>5</v>
      </c>
      <c r="D91" s="17" t="s">
        <v>6</v>
      </c>
      <c r="E91" s="17" t="s">
        <v>7</v>
      </c>
      <c r="F91" s="17" t="s">
        <v>1</v>
      </c>
      <c r="G91" s="17" t="s">
        <v>2</v>
      </c>
      <c r="H91" s="17" t="s">
        <v>3</v>
      </c>
      <c r="I91" s="17" t="s">
        <v>4</v>
      </c>
      <c r="J91" s="17" t="s">
        <v>5</v>
      </c>
      <c r="K91" s="17" t="s">
        <v>6</v>
      </c>
      <c r="L91" s="17" t="s">
        <v>7</v>
      </c>
      <c r="M91" s="17" t="s">
        <v>1</v>
      </c>
      <c r="N91" s="17" t="s">
        <v>2</v>
      </c>
      <c r="O91" s="17" t="s">
        <v>3</v>
      </c>
      <c r="P91" s="17" t="s">
        <v>4</v>
      </c>
      <c r="Q91" s="17" t="s">
        <v>5</v>
      </c>
    </row>
    <row r="92" spans="2:18" ht="25" customHeight="1" x14ac:dyDescent="0.4">
      <c r="B92" s="71" t="s">
        <v>38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</row>
    <row r="93" spans="2:18" ht="25" customHeight="1" x14ac:dyDescent="0.4">
      <c r="B93" s="72" t="s">
        <v>39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</row>
    <row r="94" spans="2:18" ht="25" customHeight="1" x14ac:dyDescent="0.4">
      <c r="B94" s="73" t="s">
        <v>40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</row>
    <row r="95" spans="2:18" ht="25" customHeight="1" x14ac:dyDescent="0.4">
      <c r="B95" s="74"/>
    </row>
    <row r="96" spans="2:18" s="5" customFormat="1" ht="25" customHeight="1" x14ac:dyDescent="0.4">
      <c r="B96" s="99"/>
      <c r="C96" s="16">
        <f>IF(DAY(AugSun1)=1,IF(AND(YEAR(AugSun1+13)=CalendarYear,MONTH(AugSun1+13)=8),AugSun1+13,""),IF(AND(YEAR(AugSun1+20)=CalendarYear,MONTH(AugSun1+20)=8),AugSun1+20,""))</f>
        <v>45520</v>
      </c>
      <c r="D96" s="16">
        <f>IF(DAY(AugSun1)=1,IF(AND(YEAR(AugSun1+14)=CalendarYear,MONTH(AugSun1+14)=8),AugSun1+14,""),IF(AND(YEAR(AugSun1+21)=CalendarYear,MONTH(AugSun1+21)=8),AugSun1+21,""))</f>
        <v>45521</v>
      </c>
      <c r="E96" s="16">
        <f>IF(DAY(AugSun1)=1,IF(AND(YEAR(AugSun1+15)=CalendarYear,MONTH(AugSun1+15)=8),AugSun1+15,""),IF(AND(YEAR(AugSun1+22)=CalendarYear,MONTH(AugSun1+22)=8),AugSun1+22,""))</f>
        <v>45522</v>
      </c>
      <c r="F96" s="16">
        <f>IF(DAY(AugSun1)=1,IF(AND(YEAR(AugSun1+16)=CalendarYear,MONTH(AugSun1+16)=8),AugSun1+16,""),IF(AND(YEAR(AugSun1+23)=CalendarYear,MONTH(AugSun1+23)=8),AugSun1+23,""))</f>
        <v>45523</v>
      </c>
      <c r="G96" s="16">
        <f>IF(DAY(AugSun1)=1,IF(AND(YEAR(AugSun1+17)=CalendarYear,MONTH(AugSun1+17)=8),AugSun1+17,""),IF(AND(YEAR(AugSun1+24)=CalendarYear,MONTH(AugSun1+24)=8),AugSun1+24,""))</f>
        <v>45524</v>
      </c>
      <c r="H96" s="16">
        <f>IF(DAY(AugSun1)=1,IF(AND(YEAR(AugSun1+18)=CalendarYear,MONTH(AugSun1+18)=8),AugSun1+18,""),IF(AND(YEAR(AugSun1+25)=CalendarYear,MONTH(AugSun1+25)=8),AugSun1+25,""))</f>
        <v>45525</v>
      </c>
      <c r="I96" s="16">
        <f>IF(DAY(AugSun1)=1,IF(AND(YEAR(AugSun1+19)=CalendarYear,MONTH(AugSun1+19)=8),AugSun1+19,""),IF(AND(YEAR(AugSun1+26)=CalendarYear,MONTH(AugSun1+26)=8),AugSun1+26,""))</f>
        <v>45526</v>
      </c>
      <c r="J96" s="16">
        <f>IF(DAY(AugSun1)=1,IF(AND(YEAR(AugSun1+20)=CalendarYear,MONTH(AugSun1+20)=8),AugSun1+20,""),IF(AND(YEAR(AugSun1+27)=CalendarYear,MONTH(AugSun1+27)=8),AugSun1+27,""))</f>
        <v>45527</v>
      </c>
      <c r="K96" s="16">
        <f>IF(DAY(AugSun1)=1,IF(AND(YEAR(AugSun1+21)=CalendarYear,MONTH(AugSun1+21)=8),AugSun1+21,""),IF(AND(YEAR(AugSun1+28)=CalendarYear,MONTH(AugSun1+28)=8),AugSun1+28,""))</f>
        <v>45528</v>
      </c>
      <c r="L96" s="16">
        <f>IF(DAY(AugSun1)=1,IF(AND(YEAR(AugSun1+22)=CalendarYear,MONTH(AugSun1+22)=8),AugSun1+22,""),IF(AND(YEAR(AugSun1+29)=CalendarYear,MONTH(AugSun1+29)=8),AugSun1+29,""))</f>
        <v>45529</v>
      </c>
      <c r="M96" s="16">
        <f>IF(DAY(AugSun1)=1,IF(AND(YEAR(AugSun1+23)=CalendarYear,MONTH(AugSun1+23)=8),AugSun1+23,""),IF(AND(YEAR(AugSun1+30)=CalendarYear,MONTH(AugSun1+30)=8),AugSun1+30,""))</f>
        <v>45530</v>
      </c>
      <c r="N96" s="16">
        <f>IF(DAY(AugSun1)=1,IF(AND(YEAR(AugSun1+24)=CalendarYear,MONTH(AugSun1+24)=8),AugSun1+24,""),IF(AND(YEAR(AugSun1+31)=CalendarYear,MONTH(AugSun1+31)=8),AugSun1+31,""))</f>
        <v>45531</v>
      </c>
      <c r="O96" s="16">
        <f>IF(DAY(AugSun1)=1,IF(AND(YEAR(AugSun1+25)=CalendarYear,MONTH(AugSun1+25)=8),AugSun1+25,""),IF(AND(YEAR(AugSun1+32)=CalendarYear,MONTH(AugSun1+32)=8),AugSun1+32,""))</f>
        <v>45532</v>
      </c>
      <c r="P96" s="16">
        <f>IF(DAY(AugSun1)=1,IF(AND(YEAR(AugSun1+26)=CalendarYear,MONTH(AugSun1+26)=8),AugSun1+26,""),IF(AND(YEAR(AugSun1+33)=CalendarYear,MONTH(AugSun1+33)=8),AugSun1+33,""))</f>
        <v>45533</v>
      </c>
      <c r="Q96" s="14">
        <f>IF(DAY(AugSun1)=1,IF(AND(YEAR(AugSun1+27)=CalendarYear,MONTH(AugSun1+27)=8),AugSun1+27,""),IF(AND(YEAR(AugSun1+34)=CalendarYear,MONTH(AugSun1+34)=8),AugSun1+34,""))</f>
        <v>45534</v>
      </c>
      <c r="R96" s="14">
        <f>IF(DAY(AugSun1)=1,IF(AND(YEAR(AugSun1+28)=CalendarYear,MONTH(AugSun1+28)=8),AugSun1+28,""),IF(AND(YEAR(AugSun1+35)=CalendarYear,MONTH(AugSun1+35)=8),AugSun1+35,""))</f>
        <v>45535</v>
      </c>
    </row>
    <row r="97" spans="2:18" s="5" customFormat="1" ht="25" customHeight="1" x14ac:dyDescent="0.4">
      <c r="B97" s="101"/>
      <c r="C97" s="17" t="s">
        <v>6</v>
      </c>
      <c r="D97" s="17" t="s">
        <v>7</v>
      </c>
      <c r="E97" s="17" t="s">
        <v>1</v>
      </c>
      <c r="F97" s="17" t="s">
        <v>2</v>
      </c>
      <c r="G97" s="17" t="s">
        <v>3</v>
      </c>
      <c r="H97" s="17" t="s">
        <v>4</v>
      </c>
      <c r="I97" s="17" t="s">
        <v>5</v>
      </c>
      <c r="J97" s="17" t="s">
        <v>6</v>
      </c>
      <c r="K97" s="17" t="s">
        <v>7</v>
      </c>
      <c r="L97" s="17" t="s">
        <v>1</v>
      </c>
      <c r="M97" s="17" t="s">
        <v>2</v>
      </c>
      <c r="N97" s="17" t="s">
        <v>3</v>
      </c>
      <c r="O97" s="17" t="s">
        <v>4</v>
      </c>
      <c r="P97" s="17" t="s">
        <v>5</v>
      </c>
      <c r="Q97" s="15" t="s">
        <v>6</v>
      </c>
      <c r="R97" s="15" t="s">
        <v>7</v>
      </c>
    </row>
    <row r="98" spans="2:18" ht="25" customHeight="1" x14ac:dyDescent="0.4">
      <c r="B98" s="71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2:18" ht="25" customHeight="1" x14ac:dyDescent="0.4">
      <c r="B99" s="72" t="s">
        <v>39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2:18" ht="25" customHeight="1" x14ac:dyDescent="0.4">
      <c r="B100" s="73" t="s">
        <v>40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2:18" ht="25" customHeight="1" x14ac:dyDescent="0.4">
      <c r="B101" s="74"/>
    </row>
    <row r="102" spans="2:18" s="5" customFormat="1" ht="25" customHeight="1" x14ac:dyDescent="0.4">
      <c r="B102" s="75">
        <f>DATE(CalendarYear,9,1)</f>
        <v>45536</v>
      </c>
      <c r="C102" s="14">
        <f>IF(DAY(SepSun1)=1,"",IF(AND(YEAR(SepSun1+1)=CalendarYear,MONTH(SepSun1+1)=9),SepSun1+1,""))</f>
        <v>45536</v>
      </c>
      <c r="D102" s="14">
        <f>IF(DAY(SepSun1)=1,"",IF(AND(YEAR(SepSun1+2)=CalendarYear,MONTH(SepSun1+2)=9),SepSun1+2,""))</f>
        <v>45537</v>
      </c>
      <c r="E102" s="14">
        <f>IF(DAY(SepSun1)=1,"",IF(AND(YEAR(SepSun1+3)=CalendarYear,MONTH(SepSun1+3)=9),SepSun1+3,""))</f>
        <v>45538</v>
      </c>
      <c r="F102" s="14">
        <f>IF(DAY(SepSun1)=1,"",IF(AND(YEAR(SepSun1+4)=CalendarYear,MONTH(SepSun1+4)=9),SepSun1+4,""))</f>
        <v>45539</v>
      </c>
      <c r="G102" s="14">
        <f>IF(DAY(SepSun1)=1,"",IF(AND(YEAR(SepSun1+5)=CalendarYear,MONTH(SepSun1+5)=9),SepSun1+5,""))</f>
        <v>45540</v>
      </c>
      <c r="H102" s="16">
        <f>IF(DAY(SepSun1)=1,"",IF(AND(YEAR(SepSun1+6)=CalendarYear,MONTH(SepSun1+6)=9),SepSun1+6,""))</f>
        <v>45541</v>
      </c>
      <c r="I102" s="16">
        <f>IF(DAY(SepSun1)=1,IF(AND(YEAR(SepSun1)=CalendarYear,MONTH(SepSun1)=9),SepSun1,""),IF(AND(YEAR(SepSun1+7)=CalendarYear,MONTH(SepSun1+7)=9),SepSun1+7,""))</f>
        <v>45542</v>
      </c>
      <c r="J102" s="16">
        <f>IF(DAY(SepSun1)=1,IF(AND(YEAR(SepSun1+1)=CalendarYear,MONTH(SepSun1+1)=9),SepSun1+1,""),IF(AND(YEAR(SepSun1+8)=CalendarYear,MONTH(SepSun1+8)=9),SepSun1+8,""))</f>
        <v>45543</v>
      </c>
      <c r="K102" s="16">
        <f>IF(DAY(SepSun1)=1,IF(AND(YEAR(SepSun1+2)=CalendarYear,MONTH(SepSun1+2)=9),SepSun1+2,""),IF(AND(YEAR(SepSun1+9)=CalendarYear,MONTH(SepSun1+9)=9),SepSun1+9,""))</f>
        <v>45544</v>
      </c>
      <c r="L102" s="16">
        <f>IF(DAY(SepSun1)=1,IF(AND(YEAR(SepSun1+3)=CalendarYear,MONTH(SepSun1+3)=9),SepSun1+3,""),IF(AND(YEAR(SepSun1+10)=CalendarYear,MONTH(SepSun1+10)=9),SepSun1+10,""))</f>
        <v>45545</v>
      </c>
      <c r="M102" s="16">
        <f>IF(DAY(SepSun1)=1,IF(AND(YEAR(SepSun1+4)=CalendarYear,MONTH(SepSun1+4)=9),SepSun1+4,""),IF(AND(YEAR(SepSun1+11)=CalendarYear,MONTH(SepSun1+11)=9),SepSun1+11,""))</f>
        <v>45546</v>
      </c>
      <c r="N102" s="16">
        <f>IF(DAY(SepSun1)=1,IF(AND(YEAR(SepSun1+5)=CalendarYear,MONTH(SepSun1+5)=9),SepSun1+5,""),IF(AND(YEAR(SepSun1+12)=CalendarYear,MONTH(SepSun1+12)=9),SepSun1+12,""))</f>
        <v>45547</v>
      </c>
      <c r="O102" s="16">
        <f>IF(DAY(SepSun1)=1,IF(AND(YEAR(SepSun1+6)=CalendarYear,MONTH(SepSun1+6)=9),SepSun1+6,""),IF(AND(YEAR(SepSun1+13)=CalendarYear,MONTH(SepSun1+13)=9),SepSun1+13,""))</f>
        <v>45548</v>
      </c>
      <c r="P102" s="16">
        <f>IF(DAY(SepSun1)=1,IF(AND(YEAR(SepSun1+7)=CalendarYear,MONTH(SepSun1+7)=9),SepSun1+7,""),IF(AND(YEAR(SepSun1+14)=CalendarYear,MONTH(SepSun1+14)=9),SepSun1+14,""))</f>
        <v>45549</v>
      </c>
      <c r="Q102" s="16">
        <f>IF(DAY(SepSun1)=1,IF(AND(YEAR(SepSun1+8)=CalendarYear,MONTH(SepSun1+8)=9),SepSun1+8,""),IF(AND(YEAR(SepSun1+15)=CalendarYear,MONTH(SepSun1+15)=9),SepSun1+15,""))</f>
        <v>45550</v>
      </c>
    </row>
    <row r="103" spans="2:18" s="5" customFormat="1" ht="25" customHeight="1" x14ac:dyDescent="0.4">
      <c r="B103" s="76"/>
      <c r="C103" s="15" t="s">
        <v>1</v>
      </c>
      <c r="D103" s="15" t="s">
        <v>2</v>
      </c>
      <c r="E103" s="15" t="s">
        <v>3</v>
      </c>
      <c r="F103" s="15" t="s">
        <v>4</v>
      </c>
      <c r="G103" s="15" t="s">
        <v>5</v>
      </c>
      <c r="H103" s="17" t="s">
        <v>6</v>
      </c>
      <c r="I103" s="17" t="s">
        <v>7</v>
      </c>
      <c r="J103" s="17" t="s">
        <v>1</v>
      </c>
      <c r="K103" s="17" t="s">
        <v>2</v>
      </c>
      <c r="L103" s="17" t="s">
        <v>3</v>
      </c>
      <c r="M103" s="17" t="s">
        <v>4</v>
      </c>
      <c r="N103" s="17" t="s">
        <v>5</v>
      </c>
      <c r="O103" s="17" t="s">
        <v>6</v>
      </c>
      <c r="P103" s="17" t="s">
        <v>7</v>
      </c>
      <c r="Q103" s="17" t="s">
        <v>1</v>
      </c>
    </row>
    <row r="104" spans="2:18" ht="25" customHeight="1" x14ac:dyDescent="0.4">
      <c r="B104" s="71" t="s">
        <v>38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2:18" ht="25" customHeight="1" x14ac:dyDescent="0.4">
      <c r="B105" s="72" t="s">
        <v>39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8" ht="25" customHeight="1" x14ac:dyDescent="0.4">
      <c r="B106" s="73" t="s">
        <v>40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2:18" ht="25" customHeight="1" x14ac:dyDescent="0.4">
      <c r="B107" s="74"/>
    </row>
    <row r="108" spans="2:18" s="5" customFormat="1" ht="25" customHeight="1" x14ac:dyDescent="0.4">
      <c r="B108" s="99"/>
      <c r="C108" s="16">
        <f>IF(DAY(SepSun1)=1,IF(AND(YEAR(SepSun1+9)=CalendarYear,MONTH(SepSun1+9)=9),SepSun1+9,""),IF(AND(YEAR(SepSun1+16)=CalendarYear,MONTH(SepSun1+16)=9),SepSun1+16,""))</f>
        <v>45551</v>
      </c>
      <c r="D108" s="16">
        <f>IF(DAY(SepSun1)=1,IF(AND(YEAR(SepSun1+10)=CalendarYear,MONTH(SepSun1+10)=9),SepSun1+10,""),IF(AND(YEAR(SepSun1+17)=CalendarYear,MONTH(SepSun1+17)=9),SepSun1+17,""))</f>
        <v>45552</v>
      </c>
      <c r="E108" s="16">
        <f>IF(DAY(SepSun1)=1,IF(AND(YEAR(SepSun1+11)=CalendarYear,MONTH(SepSun1+11)=9),SepSun1+11,""),IF(AND(YEAR(SepSun1+18)=CalendarYear,MONTH(SepSun1+18)=9),SepSun1+18,""))</f>
        <v>45553</v>
      </c>
      <c r="F108" s="16">
        <f>IF(DAY(SepSun1)=1,IF(AND(YEAR(SepSun1+12)=CalendarYear,MONTH(SepSun1+12)=9),SepSun1+12,""),IF(AND(YEAR(SepSun1+19)=CalendarYear,MONTH(SepSun1+19)=9),SepSun1+19,""))</f>
        <v>45554</v>
      </c>
      <c r="G108" s="16">
        <f>IF(DAY(SepSun1)=1,IF(AND(YEAR(SepSun1+13)=CalendarYear,MONTH(SepSun1+13)=9),SepSun1+13,""),IF(AND(YEAR(SepSun1+20)=CalendarYear,MONTH(SepSun1+20)=9),SepSun1+20,""))</f>
        <v>45555</v>
      </c>
      <c r="H108" s="16">
        <f>IF(DAY(SepSun1)=1,IF(AND(YEAR(SepSun1+14)=CalendarYear,MONTH(SepSun1+14)=9),SepSun1+14,""),IF(AND(YEAR(SepSun1+21)=CalendarYear,MONTH(SepSun1+21)=9),SepSun1+21,""))</f>
        <v>45556</v>
      </c>
      <c r="I108" s="16">
        <f>IF(DAY(SepSun1)=1,IF(AND(YEAR(SepSun1+15)=CalendarYear,MONTH(SepSun1+15)=9),SepSun1+15,""),IF(AND(YEAR(SepSun1+22)=CalendarYear,MONTH(SepSun1+22)=9),SepSun1+22,""))</f>
        <v>45557</v>
      </c>
      <c r="J108" s="16">
        <f>IF(DAY(SepSun1)=1,IF(AND(YEAR(SepSun1+16)=CalendarYear,MONTH(SepSun1+16)=9),SepSun1+16,""),IF(AND(YEAR(SepSun1+23)=CalendarYear,MONTH(SepSun1+23)=9),SepSun1+23,""))</f>
        <v>45558</v>
      </c>
      <c r="K108" s="16">
        <f>IF(DAY(SepSun1)=1,IF(AND(YEAR(SepSun1+17)=CalendarYear,MONTH(SepSun1+17)=9),SepSun1+17,""),IF(AND(YEAR(SepSun1+24)=CalendarYear,MONTH(SepSun1+24)=9),SepSun1+24,""))</f>
        <v>45559</v>
      </c>
      <c r="L108" s="16">
        <f>IF(DAY(SepSun1)=1,IF(AND(YEAR(SepSun1+18)=CalendarYear,MONTH(SepSun1+18)=9),SepSun1+18,""),IF(AND(YEAR(SepSun1+25)=CalendarYear,MONTH(SepSun1+25)=9),SepSun1+25,""))</f>
        <v>45560</v>
      </c>
      <c r="M108" s="16">
        <f>IF(DAY(SepSun1)=1,IF(AND(YEAR(SepSun1+19)=CalendarYear,MONTH(SepSun1+19)=9),SepSun1+19,""),IF(AND(YEAR(SepSun1+26)=CalendarYear,MONTH(SepSun1+26)=9),SepSun1+26,""))</f>
        <v>45561</v>
      </c>
      <c r="N108" s="16">
        <f>IF(DAY(SepSun1)=1,IF(AND(YEAR(SepSun1+20)=CalendarYear,MONTH(SepSun1+20)=9),SepSun1+20,""),IF(AND(YEAR(SepSun1+27)=CalendarYear,MONTH(SepSun1+27)=9),SepSun1+27,""))</f>
        <v>45562</v>
      </c>
      <c r="O108" s="16">
        <f>IF(DAY(SepSun1)=1,IF(AND(YEAR(SepSun1+21)=CalendarYear,MONTH(SepSun1+21)=9),SepSun1+21,""),IF(AND(YEAR(SepSun1+28)=CalendarYear,MONTH(SepSun1+28)=9),SepSun1+28,""))</f>
        <v>45563</v>
      </c>
      <c r="P108" s="16">
        <f>IF(DAY(SepSun1)=1,IF(AND(YEAR(SepSun1+22)=CalendarYear,MONTH(SepSun1+22)=9),SepSun1+22,""),IF(AND(YEAR(SepSun1+29)=CalendarYear,MONTH(SepSun1+29)=9),SepSun1+29,""))</f>
        <v>45564</v>
      </c>
      <c r="Q108" s="16">
        <f>IF(DAY(SepSun1)=1,IF(AND(YEAR(SepSun1+23)=CalendarYear,MONTH(SepSun1+23)=9),SepSun1+23,""),IF(AND(YEAR(SepSun1+30)=CalendarYear,MONTH(SepSun1+30)=9),SepSun1+30,""))</f>
        <v>45565</v>
      </c>
      <c r="R108" s="16" t="str">
        <f>IF(DAY(SepSun1)=1,IF(AND(YEAR(SepSun1+24)=CalendarYear,MONTH(SepSun1+24)=9),SepSun1+24,""),IF(AND(YEAR(SepSun1+31)=CalendarYear,MONTH(SepSun1+31)=9),SepSun1+31,""))</f>
        <v/>
      </c>
    </row>
    <row r="109" spans="2:18" s="5" customFormat="1" ht="25" customHeight="1" x14ac:dyDescent="0.4">
      <c r="B109" s="101"/>
      <c r="C109" s="17" t="s">
        <v>2</v>
      </c>
      <c r="D109" s="17" t="s">
        <v>3</v>
      </c>
      <c r="E109" s="17" t="s">
        <v>4</v>
      </c>
      <c r="F109" s="17" t="s">
        <v>5</v>
      </c>
      <c r="G109" s="17" t="s">
        <v>6</v>
      </c>
      <c r="H109" s="17" t="s">
        <v>7</v>
      </c>
      <c r="I109" s="17" t="s">
        <v>1</v>
      </c>
      <c r="J109" s="17" t="s">
        <v>2</v>
      </c>
      <c r="K109" s="17" t="s">
        <v>3</v>
      </c>
      <c r="L109" s="17" t="s">
        <v>4</v>
      </c>
      <c r="M109" s="17" t="s">
        <v>5</v>
      </c>
      <c r="N109" s="17" t="s">
        <v>6</v>
      </c>
      <c r="O109" s="17" t="s">
        <v>7</v>
      </c>
      <c r="P109" s="17" t="s">
        <v>1</v>
      </c>
      <c r="Q109" s="17" t="s">
        <v>2</v>
      </c>
      <c r="R109" s="17" t="s">
        <v>3</v>
      </c>
    </row>
    <row r="110" spans="2:18" ht="25" customHeight="1" x14ac:dyDescent="0.4">
      <c r="B110" s="71" t="s">
        <v>38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2:18" ht="25" customHeight="1" x14ac:dyDescent="0.4">
      <c r="B111" s="72" t="s">
        <v>39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2:18" ht="25" customHeight="1" x14ac:dyDescent="0.4">
      <c r="B112" s="73" t="s">
        <v>40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2:18" ht="25" customHeight="1" x14ac:dyDescent="0.4">
      <c r="B113" s="74"/>
    </row>
    <row r="114" spans="2:18" s="5" customFormat="1" ht="25" customHeight="1" x14ac:dyDescent="0.4">
      <c r="B114" s="75">
        <f>DATE(CalendarYear,10,1)</f>
        <v>45566</v>
      </c>
      <c r="C114" s="16">
        <f>IF(DAY(OctSun1)=1,"",IF(AND(YEAR(OctSun1+3)=CalendarYear,MONTH(OctSun1+3)=10),OctSun1+3,""))</f>
        <v>45566</v>
      </c>
      <c r="D114" s="16">
        <f>IF(DAY(OctSun1)=1,"",IF(AND(YEAR(OctSun1+4)=CalendarYear,MONTH(OctSun1+4)=10),OctSun1+4,""))</f>
        <v>45567</v>
      </c>
      <c r="E114" s="16">
        <f>IF(DAY(OctSun1)=1,"",IF(AND(YEAR(OctSun1+5)=CalendarYear,MONTH(OctSun1+5)=10),OctSun1+5,""))</f>
        <v>45568</v>
      </c>
      <c r="F114" s="16">
        <f>IF(DAY(OctSun1)=1,"",IF(AND(YEAR(OctSun1+6)=CalendarYear,MONTH(OctSun1+6)=10),OctSun1+6,""))</f>
        <v>45569</v>
      </c>
      <c r="G114" s="16">
        <f>IF(DAY(OctSun1)=1,IF(AND(YEAR(OctSun1)=CalendarYear,MONTH(OctSun1)=10),OctSun1,""),IF(AND(YEAR(OctSun1+7)=CalendarYear,MONTH(OctSun1+7)=10),OctSun1+7,""))</f>
        <v>45570</v>
      </c>
      <c r="H114" s="16">
        <f>IF(DAY(OctSun1)=1,IF(AND(YEAR(OctSun1+1)=CalendarYear,MONTH(OctSun1+1)=10),OctSun1+1,""),IF(AND(YEAR(OctSun1+8)=CalendarYear,MONTH(OctSun1+8)=10),OctSun1+8,""))</f>
        <v>45571</v>
      </c>
      <c r="I114" s="16">
        <f>IF(DAY(OctSun1)=1,IF(AND(YEAR(OctSun1+2)=CalendarYear,MONTH(OctSun1+2)=10),OctSun1+2,""),IF(AND(YEAR(OctSun1+9)=CalendarYear,MONTH(OctSun1+9)=10),OctSun1+9,""))</f>
        <v>45572</v>
      </c>
      <c r="J114" s="16">
        <f>IF(DAY(OctSun1)=1,IF(AND(YEAR(OctSun1+3)=CalendarYear,MONTH(OctSun1+3)=10),OctSun1+3,""),IF(AND(YEAR(OctSun1+10)=CalendarYear,MONTH(OctSun1+10)=10),OctSun1+10,""))</f>
        <v>45573</v>
      </c>
      <c r="K114" s="16">
        <f>IF(DAY(OctSun1)=1,IF(AND(YEAR(OctSun1+4)=CalendarYear,MONTH(OctSun1+4)=10),OctSun1+4,""),IF(AND(YEAR(OctSun1+11)=CalendarYear,MONTH(OctSun1+11)=10),OctSun1+11,""))</f>
        <v>45574</v>
      </c>
      <c r="L114" s="16">
        <f>IF(DAY(OctSun1)=1,IF(AND(YEAR(OctSun1+5)=CalendarYear,MONTH(OctSun1+5)=10),OctSun1+5,""),IF(AND(YEAR(OctSun1+12)=CalendarYear,MONTH(OctSun1+12)=10),OctSun1+12,""))</f>
        <v>45575</v>
      </c>
      <c r="M114" s="16">
        <f>IF(DAY(OctSun1)=1,IF(AND(YEAR(OctSun1+6)=CalendarYear,MONTH(OctSun1+6)=10),OctSun1+6,""),IF(AND(YEAR(OctSun1+13)=CalendarYear,MONTH(OctSun1+13)=10),OctSun1+13,""))</f>
        <v>45576</v>
      </c>
      <c r="N114" s="16">
        <f>IF(DAY(OctSun1)=1,IF(AND(YEAR(OctSun1+7)=CalendarYear,MONTH(OctSun1+7)=10),OctSun1+7,""),IF(AND(YEAR(OctSun1+14)=CalendarYear,MONTH(OctSun1+14)=10),OctSun1+14,""))</f>
        <v>45577</v>
      </c>
      <c r="O114" s="16">
        <f>IF(DAY(OctSun1)=1,IF(AND(YEAR(OctSun1+8)=CalendarYear,MONTH(OctSun1+8)=10),OctSun1+8,""),IF(AND(YEAR(OctSun1+15)=CalendarYear,MONTH(OctSun1+15)=10),OctSun1+15,""))</f>
        <v>45578</v>
      </c>
      <c r="P114" s="16">
        <f>IF(DAY(OctSun1)=1,IF(AND(YEAR(OctSun1+9)=CalendarYear,MONTH(OctSun1+9)=10),OctSun1+9,""),IF(AND(YEAR(OctSun1+16)=CalendarYear,MONTH(OctSun1+16)=10),OctSun1+16,""))</f>
        <v>45579</v>
      </c>
      <c r="Q114" s="16">
        <f>IF(DAY(OctSun1)=1,IF(AND(YEAR(OctSun1+10)=CalendarYear,MONTH(OctSun1+10)=10),OctSun1+10,""),IF(AND(YEAR(OctSun1+17)=CalendarYear,MONTH(OctSun1+17)=10),OctSun1+17,""))</f>
        <v>45580</v>
      </c>
    </row>
    <row r="115" spans="2:18" s="5" customFormat="1" ht="25" customHeight="1" x14ac:dyDescent="0.4">
      <c r="B115" s="76"/>
      <c r="C115" s="17" t="s">
        <v>3</v>
      </c>
      <c r="D115" s="17" t="s">
        <v>4</v>
      </c>
      <c r="E115" s="17" t="s">
        <v>5</v>
      </c>
      <c r="F115" s="17" t="s">
        <v>6</v>
      </c>
      <c r="G115" s="17" t="s">
        <v>7</v>
      </c>
      <c r="H115" s="17" t="s">
        <v>1</v>
      </c>
      <c r="I115" s="17" t="s">
        <v>2</v>
      </c>
      <c r="J115" s="17" t="s">
        <v>3</v>
      </c>
      <c r="K115" s="17" t="s">
        <v>4</v>
      </c>
      <c r="L115" s="17" t="s">
        <v>5</v>
      </c>
      <c r="M115" s="17" t="s">
        <v>6</v>
      </c>
      <c r="N115" s="17" t="s">
        <v>7</v>
      </c>
      <c r="O115" s="17" t="s">
        <v>1</v>
      </c>
      <c r="P115" s="17" t="s">
        <v>2</v>
      </c>
      <c r="Q115" s="17" t="s">
        <v>3</v>
      </c>
    </row>
    <row r="116" spans="2:18" ht="25" customHeight="1" x14ac:dyDescent="0.4">
      <c r="B116" s="71" t="s">
        <v>38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8" ht="25" customHeight="1" x14ac:dyDescent="0.4">
      <c r="B117" s="72" t="s">
        <v>39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8" ht="25" customHeight="1" x14ac:dyDescent="0.4">
      <c r="B118" s="73" t="s">
        <v>40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8" ht="25" customHeight="1" x14ac:dyDescent="0.4">
      <c r="B119" s="74"/>
    </row>
    <row r="120" spans="2:18" s="5" customFormat="1" ht="25" customHeight="1" x14ac:dyDescent="0.4">
      <c r="B120" s="99"/>
      <c r="C120" s="16">
        <f>IF(DAY(OctSun1)=1,IF(AND(YEAR(OctSun1+11)=CalendarYear,MONTH(OctSun1+11)=10),OctSun1+11,""),IF(AND(YEAR(OctSun1+18)=CalendarYear,MONTH(OctSun1+18)=10),OctSun1+18,""))</f>
        <v>45581</v>
      </c>
      <c r="D120" s="16">
        <f>IF(DAY(OctSun1)=1,IF(AND(YEAR(OctSun1+12)=CalendarYear,MONTH(OctSun1+12)=10),OctSun1+12,""),IF(AND(YEAR(OctSun1+19)=CalendarYear,MONTH(OctSun1+19)=10),OctSun1+19,""))</f>
        <v>45582</v>
      </c>
      <c r="E120" s="16">
        <f>IF(DAY(OctSun1)=1,IF(AND(YEAR(OctSun1+13)=CalendarYear,MONTH(OctSun1+13)=10),OctSun1+13,""),IF(AND(YEAR(OctSun1+20)=CalendarYear,MONTH(OctSun1+20)=10),OctSun1+20,""))</f>
        <v>45583</v>
      </c>
      <c r="F120" s="16">
        <f>IF(DAY(OctSun1)=1,IF(AND(YEAR(OctSun1+14)=CalendarYear,MONTH(OctSun1+14)=10),OctSun1+14,""),IF(AND(YEAR(OctSun1+21)=CalendarYear,MONTH(OctSun1+21)=10),OctSun1+21,""))</f>
        <v>45584</v>
      </c>
      <c r="G120" s="16">
        <f>IF(DAY(OctSun1)=1,IF(AND(YEAR(OctSun1+15)=CalendarYear,MONTH(OctSun1+15)=10),OctSun1+15,""),IF(AND(YEAR(OctSun1+22)=CalendarYear,MONTH(OctSun1+22)=10),OctSun1+22,""))</f>
        <v>45585</v>
      </c>
      <c r="H120" s="16">
        <f>IF(DAY(OctSun1)=1,IF(AND(YEAR(OctSun1+16)=CalendarYear,MONTH(OctSun1+16)=10),OctSun1+16,""),IF(AND(YEAR(OctSun1+23)=CalendarYear,MONTH(OctSun1+23)=10),OctSun1+23,""))</f>
        <v>45586</v>
      </c>
      <c r="I120" s="16">
        <f>IF(DAY(OctSun1)=1,IF(AND(YEAR(OctSun1+17)=CalendarYear,MONTH(OctSun1+17)=10),OctSun1+17,""),IF(AND(YEAR(OctSun1+24)=CalendarYear,MONTH(OctSun1+24)=10),OctSun1+24,""))</f>
        <v>45587</v>
      </c>
      <c r="J120" s="16">
        <f>IF(DAY(OctSun1)=1,IF(AND(YEAR(OctSun1+18)=CalendarYear,MONTH(OctSun1+18)=10),OctSun1+18,""),IF(AND(YEAR(OctSun1+25)=CalendarYear,MONTH(OctSun1+25)=10),OctSun1+25,""))</f>
        <v>45588</v>
      </c>
      <c r="K120" s="16">
        <f>IF(DAY(OctSun1)=1,IF(AND(YEAR(OctSun1+19)=CalendarYear,MONTH(OctSun1+19)=10),OctSun1+19,""),IF(AND(YEAR(OctSun1+26)=CalendarYear,MONTH(OctSun1+26)=10),OctSun1+26,""))</f>
        <v>45589</v>
      </c>
      <c r="L120" s="16">
        <f>IF(DAY(OctSun1)=1,IF(AND(YEAR(OctSun1+20)=CalendarYear,MONTH(OctSun1+20)=10),OctSun1+20,""),IF(AND(YEAR(OctSun1+27)=CalendarYear,MONTH(OctSun1+27)=10),OctSun1+27,""))</f>
        <v>45590</v>
      </c>
      <c r="M120" s="16">
        <f>IF(DAY(OctSun1)=1,IF(AND(YEAR(OctSun1+21)=CalendarYear,MONTH(OctSun1+21)=10),OctSun1+21,""),IF(AND(YEAR(OctSun1+28)=CalendarYear,MONTH(OctSun1+28)=10),OctSun1+28,""))</f>
        <v>45591</v>
      </c>
      <c r="N120" s="16">
        <f>IF(DAY(OctSun1)=1,IF(AND(YEAR(OctSun1+22)=CalendarYear,MONTH(OctSun1+22)=10),OctSun1+22,""),IF(AND(YEAR(OctSun1+29)=CalendarYear,MONTH(OctSun1+29)=10),OctSun1+29,""))</f>
        <v>45592</v>
      </c>
      <c r="O120" s="16">
        <f>IF(DAY(OctSun1)=1,IF(AND(YEAR(OctSun1+23)=CalendarYear,MONTH(OctSun1+23)=10),OctSun1+23,""),IF(AND(YEAR(OctSun1+30)=CalendarYear,MONTH(OctSun1+30)=10),OctSun1+30,""))</f>
        <v>45593</v>
      </c>
      <c r="P120" s="16">
        <f>IF(DAY(OctSun1)=1,IF(AND(YEAR(OctSun1+24)=CalendarYear,MONTH(OctSun1+24)=10),OctSun1+24,""),IF(AND(YEAR(OctSun1+31)=CalendarYear,MONTH(OctSun1+31)=10),OctSun1+31,""))</f>
        <v>45594</v>
      </c>
      <c r="Q120" s="14">
        <f>IF(DAY(OctSun1)=1,IF(AND(YEAR(OctSun1+25)=CalendarYear,MONTH(OctSun1+25)=10),OctSun1+25,""),IF(AND(YEAR(OctSun1+32)=CalendarYear,MONTH(OctSun1+32)=10),OctSun1+32,""))</f>
        <v>45595</v>
      </c>
      <c r="R120" s="7">
        <f>IF(DAY(OctSun1)=1,IF(AND(YEAR(OctSun1+26)=CalendarYear,MONTH(OctSun1+26)=10),OctSun1+26,""),IF(AND(YEAR(OctSun1+33)=CalendarYear,MONTH(OctSun1+33)=10),OctSun1+33,""))</f>
        <v>45596</v>
      </c>
    </row>
    <row r="121" spans="2:18" s="5" customFormat="1" ht="25" customHeight="1" x14ac:dyDescent="0.4">
      <c r="B121" s="101"/>
      <c r="C121" s="17" t="s">
        <v>4</v>
      </c>
      <c r="D121" s="17" t="s">
        <v>5</v>
      </c>
      <c r="E121" s="17" t="s">
        <v>6</v>
      </c>
      <c r="F121" s="17" t="s">
        <v>7</v>
      </c>
      <c r="G121" s="17" t="s">
        <v>1</v>
      </c>
      <c r="H121" s="17" t="s">
        <v>2</v>
      </c>
      <c r="I121" s="17" t="s">
        <v>3</v>
      </c>
      <c r="J121" s="17" t="s">
        <v>4</v>
      </c>
      <c r="K121" s="17" t="s">
        <v>5</v>
      </c>
      <c r="L121" s="17" t="s">
        <v>6</v>
      </c>
      <c r="M121" s="17" t="s">
        <v>7</v>
      </c>
      <c r="N121" s="17" t="s">
        <v>1</v>
      </c>
      <c r="O121" s="17" t="s">
        <v>2</v>
      </c>
      <c r="P121" s="17" t="s">
        <v>3</v>
      </c>
      <c r="Q121" s="15" t="s">
        <v>4</v>
      </c>
      <c r="R121" s="6" t="s">
        <v>5</v>
      </c>
    </row>
    <row r="122" spans="2:18" ht="25" customHeight="1" x14ac:dyDescent="0.4">
      <c r="B122" s="71" t="s">
        <v>38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2:18" ht="25" customHeight="1" x14ac:dyDescent="0.4">
      <c r="B123" s="72" t="s">
        <v>39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2:18" ht="25" customHeight="1" x14ac:dyDescent="0.4">
      <c r="B124" s="73" t="s">
        <v>40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2:18" ht="25" customHeight="1" x14ac:dyDescent="0.4">
      <c r="B125" s="74"/>
    </row>
    <row r="126" spans="2:18" s="5" customFormat="1" ht="25" customHeight="1" x14ac:dyDescent="0.4">
      <c r="B126" s="75">
        <f>DATE(CalendarYear,11,1)</f>
        <v>45597</v>
      </c>
      <c r="C126" s="16">
        <f>IF(DAY(NovSun1)=1,"",IF(AND(YEAR(NovSun1+6)=CalendarYear,MONTH(NovSun1+6)=11),NovSun1+6,""))</f>
        <v>45597</v>
      </c>
      <c r="D126" s="16">
        <f>IF(DAY(NovSun1)=1,IF(AND(YEAR(NovSun1)=CalendarYear,MONTH(NovSun1)=11),NovSun1,""),IF(AND(YEAR(NovSun1+7)=CalendarYear,MONTH(NovSun1+7)=11),NovSun1+7,""))</f>
        <v>45598</v>
      </c>
      <c r="E126" s="16">
        <f>IF(DAY(NovSun1)=1,IF(AND(YEAR(NovSun1+1)=CalendarYear,MONTH(NovSun1+1)=11),NovSun1+1,""),IF(AND(YEAR(NovSun1+8)=CalendarYear,MONTH(NovSun1+8)=11),NovSun1+8,""))</f>
        <v>45599</v>
      </c>
      <c r="F126" s="16">
        <f>IF(DAY(NovSun1)=1,IF(AND(YEAR(NovSun1+2)=CalendarYear,MONTH(NovSun1+2)=11),NovSun1+2,""),IF(AND(YEAR(NovSun1+9)=CalendarYear,MONTH(NovSun1+9)=11),NovSun1+9,""))</f>
        <v>45600</v>
      </c>
      <c r="G126" s="16">
        <f>IF(DAY(NovSun1)=1,IF(AND(YEAR(NovSun1+3)=CalendarYear,MONTH(NovSun1+3)=11),NovSun1+3,""),IF(AND(YEAR(NovSun1+10)=CalendarYear,MONTH(NovSun1+10)=11),NovSun1+10,""))</f>
        <v>45601</v>
      </c>
      <c r="H126" s="16">
        <f>IF(DAY(NovSun1)=1,IF(AND(YEAR(NovSun1+4)=CalendarYear,MONTH(NovSun1+4)=11),NovSun1+4,""),IF(AND(YEAR(NovSun1+11)=CalendarYear,MONTH(NovSun1+11)=11),NovSun1+11,""))</f>
        <v>45602</v>
      </c>
      <c r="I126" s="16">
        <f>IF(DAY(NovSun1)=1,IF(AND(YEAR(NovSun1+5)=CalendarYear,MONTH(NovSun1+5)=11),NovSun1+5,""),IF(AND(YEAR(NovSun1+12)=CalendarYear,MONTH(NovSun1+12)=11),NovSun1+12,""))</f>
        <v>45603</v>
      </c>
      <c r="J126" s="16">
        <f>IF(DAY(NovSun1)=1,IF(AND(YEAR(NovSun1+6)=CalendarYear,MONTH(NovSun1+6)=11),NovSun1+6,""),IF(AND(YEAR(NovSun1+13)=CalendarYear,MONTH(NovSun1+13)=11),NovSun1+13,""))</f>
        <v>45604</v>
      </c>
      <c r="K126" s="16">
        <f>IF(DAY(NovSun1)=1,IF(AND(YEAR(NovSun1+7)=CalendarYear,MONTH(NovSun1+7)=11),NovSun1+7,""),IF(AND(YEAR(NovSun1+14)=CalendarYear,MONTH(NovSun1+14)=11),NovSun1+14,""))</f>
        <v>45605</v>
      </c>
      <c r="L126" s="16">
        <f>IF(DAY(NovSun1)=1,IF(AND(YEAR(NovSun1+8)=CalendarYear,MONTH(NovSun1+8)=11),NovSun1+8,""),IF(AND(YEAR(NovSun1+15)=CalendarYear,MONTH(NovSun1+15)=11),NovSun1+15,""))</f>
        <v>45606</v>
      </c>
      <c r="M126" s="16">
        <f>IF(DAY(NovSun1)=1,IF(AND(YEAR(NovSun1+9)=CalendarYear,MONTH(NovSun1+9)=11),NovSun1+9,""),IF(AND(YEAR(NovSun1+16)=CalendarYear,MONTH(NovSun1+16)=11),NovSun1+16,""))</f>
        <v>45607</v>
      </c>
      <c r="N126" s="16">
        <f>IF(DAY(NovSun1)=1,IF(AND(YEAR(NovSun1+10)=CalendarYear,MONTH(NovSun1+10)=11),NovSun1+10,""),IF(AND(YEAR(NovSun1+17)=CalendarYear,MONTH(NovSun1+17)=11),NovSun1+17,""))</f>
        <v>45608</v>
      </c>
      <c r="O126" s="16">
        <f>IF(DAY(NovSun1)=1,IF(AND(YEAR(NovSun1+11)=CalendarYear,MONTH(NovSun1+11)=11),NovSun1+11,""),IF(AND(YEAR(NovSun1+18)=CalendarYear,MONTH(NovSun1+18)=11),NovSun1+18,""))</f>
        <v>45609</v>
      </c>
      <c r="P126" s="16">
        <f>IF(DAY(NovSun1)=1,IF(AND(YEAR(NovSun1+12)=CalendarYear,MONTH(NovSun1+12)=11),NovSun1+12,""),IF(AND(YEAR(NovSun1+19)=CalendarYear,MONTH(NovSun1+19)=11),NovSun1+19,""))</f>
        <v>45610</v>
      </c>
      <c r="Q126" s="16">
        <f>IF(DAY(NovSun1)=1,IF(AND(YEAR(NovSun1+13)=CalendarYear,MONTH(NovSun1+13)=11),NovSun1+13,""),IF(AND(YEAR(NovSun1+20)=CalendarYear,MONTH(NovSun1+20)=11),NovSun1+20,""))</f>
        <v>45611</v>
      </c>
    </row>
    <row r="127" spans="2:18" s="5" customFormat="1" ht="25" customHeight="1" x14ac:dyDescent="0.4">
      <c r="B127" s="76"/>
      <c r="C127" s="17" t="s">
        <v>6</v>
      </c>
      <c r="D127" s="17" t="s">
        <v>7</v>
      </c>
      <c r="E127" s="17" t="s">
        <v>1</v>
      </c>
      <c r="F127" s="17" t="s">
        <v>2</v>
      </c>
      <c r="G127" s="17" t="s">
        <v>3</v>
      </c>
      <c r="H127" s="17" t="s">
        <v>4</v>
      </c>
      <c r="I127" s="17" t="s">
        <v>5</v>
      </c>
      <c r="J127" s="17" t="s">
        <v>6</v>
      </c>
      <c r="K127" s="17" t="s">
        <v>7</v>
      </c>
      <c r="L127" s="17" t="s">
        <v>1</v>
      </c>
      <c r="M127" s="17" t="s">
        <v>2</v>
      </c>
      <c r="N127" s="17" t="s">
        <v>3</v>
      </c>
      <c r="O127" s="17" t="s">
        <v>4</v>
      </c>
      <c r="P127" s="17" t="s">
        <v>5</v>
      </c>
      <c r="Q127" s="17" t="s">
        <v>6</v>
      </c>
    </row>
    <row r="128" spans="2:18" ht="25" customHeight="1" x14ac:dyDescent="0.4">
      <c r="B128" s="71" t="s">
        <v>38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8" ht="25" customHeight="1" x14ac:dyDescent="0.4">
      <c r="B129" s="72" t="s">
        <v>39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8" ht="25" customHeight="1" x14ac:dyDescent="0.4">
      <c r="B130" s="73" t="s">
        <v>40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8" ht="25" customHeight="1" x14ac:dyDescent="0.4">
      <c r="B131" s="74"/>
    </row>
    <row r="132" spans="2:18" s="5" customFormat="1" ht="25" customHeight="1" x14ac:dyDescent="0.4">
      <c r="B132" s="99"/>
      <c r="C132" s="16">
        <f>IF(DAY(NovSun1)=1,IF(AND(YEAR(NovSun1+14)=CalendarYear,MONTH(NovSun1+14)=11),NovSun1+14,""),IF(AND(YEAR(NovSun1+21)=CalendarYear,MONTH(NovSun1+21)=11),NovSun1+21,""))</f>
        <v>45612</v>
      </c>
      <c r="D132" s="16">
        <f>IF(DAY(NovSun1)=1,IF(AND(YEAR(NovSun1+15)=CalendarYear,MONTH(NovSun1+15)=11),NovSun1+15,""),IF(AND(YEAR(NovSun1+22)=CalendarYear,MONTH(NovSun1+22)=11),NovSun1+22,""))</f>
        <v>45613</v>
      </c>
      <c r="E132" s="16">
        <f>IF(DAY(NovSun1)=1,IF(AND(YEAR(NovSun1+16)=CalendarYear,MONTH(NovSun1+16)=11),NovSun1+16,""),IF(AND(YEAR(NovSun1+23)=CalendarYear,MONTH(NovSun1+23)=11),NovSun1+23,""))</f>
        <v>45614</v>
      </c>
      <c r="F132" s="16">
        <f>IF(DAY(NovSun1)=1,IF(AND(YEAR(NovSun1+17)=CalendarYear,MONTH(NovSun1+17)=11),NovSun1+17,""),IF(AND(YEAR(NovSun1+24)=CalendarYear,MONTH(NovSun1+24)=11),NovSun1+24,""))</f>
        <v>45615</v>
      </c>
      <c r="G132" s="16">
        <f>IF(DAY(NovSun1)=1,IF(AND(YEAR(NovSun1+18)=CalendarYear,MONTH(NovSun1+18)=11),NovSun1+18,""),IF(AND(YEAR(NovSun1+25)=CalendarYear,MONTH(NovSun1+25)=11),NovSun1+25,""))</f>
        <v>45616</v>
      </c>
      <c r="H132" s="16">
        <f>IF(DAY(NovSun1)=1,IF(AND(YEAR(NovSun1+19)=CalendarYear,MONTH(NovSun1+19)=11),NovSun1+19,""),IF(AND(YEAR(NovSun1+26)=CalendarYear,MONTH(NovSun1+26)=11),NovSun1+26,""))</f>
        <v>45617</v>
      </c>
      <c r="I132" s="16">
        <f>IF(DAY(NovSun1)=1,IF(AND(YEAR(NovSun1+20)=CalendarYear,MONTH(NovSun1+20)=11),NovSun1+20,""),IF(AND(YEAR(NovSun1+27)=CalendarYear,MONTH(NovSun1+27)=11),NovSun1+27,""))</f>
        <v>45618</v>
      </c>
      <c r="J132" s="16">
        <f>IF(DAY(NovSun1)=1,IF(AND(YEAR(NovSun1+21)=CalendarYear,MONTH(NovSun1+21)=11),NovSun1+21,""),IF(AND(YEAR(NovSun1+28)=CalendarYear,MONTH(NovSun1+28)=11),NovSun1+28,""))</f>
        <v>45619</v>
      </c>
      <c r="K132" s="16">
        <f>IF(DAY(NovSun1)=1,IF(AND(YEAR(NovSun1+22)=CalendarYear,MONTH(NovSun1+22)=11),NovSun1+22,""),IF(AND(YEAR(NovSun1+29)=CalendarYear,MONTH(NovSun1+29)=11),NovSun1+29,""))</f>
        <v>45620</v>
      </c>
      <c r="L132" s="16">
        <f>IF(DAY(NovSun1)=1,IF(AND(YEAR(NovSun1+23)=CalendarYear,MONTH(NovSun1+23)=11),NovSun1+23,""),IF(AND(YEAR(NovSun1+30)=CalendarYear,MONTH(NovSun1+30)=11),NovSun1+30,""))</f>
        <v>45621</v>
      </c>
      <c r="M132" s="16">
        <f>IF(DAY(NovSun1)=1,IF(AND(YEAR(NovSun1+24)=CalendarYear,MONTH(NovSun1+24)=11),NovSun1+24,""),IF(AND(YEAR(NovSun1+31)=CalendarYear,MONTH(NovSun1+31)=11),NovSun1+31,""))</f>
        <v>45622</v>
      </c>
      <c r="N132" s="16">
        <f>IF(DAY(NovSun1)=1,IF(AND(YEAR(NovSun1+25)=CalendarYear,MONTH(NovSun1+25)=11),NovSun1+25,""),IF(AND(YEAR(NovSun1+32)=CalendarYear,MONTH(NovSun1+32)=11),NovSun1+32,""))</f>
        <v>45623</v>
      </c>
      <c r="O132" s="16">
        <f>IF(DAY(NovSun1)=1,IF(AND(YEAR(NovSun1+26)=CalendarYear,MONTH(NovSun1+26)=11),NovSun1+26,""),IF(AND(YEAR(NovSun1+33)=CalendarYear,MONTH(NovSun1+33)=11),NovSun1+33,""))</f>
        <v>45624</v>
      </c>
      <c r="P132" s="14">
        <f>IF(DAY(NovSun1)=1,IF(AND(YEAR(NovSun1+27)=CalendarYear,MONTH(NovSun1+27)=11),NovSun1+27,""),IF(AND(YEAR(NovSun1+34)=CalendarYear,MONTH(NovSun1+34)=11),NovSun1+34,""))</f>
        <v>45625</v>
      </c>
      <c r="Q132" s="7">
        <f>IF(DAY(NovSun1)=1,IF(AND(YEAR(NovSun1+28)=CalendarYear,MONTH(NovSun1+28)=11),NovSun1+28,""),IF(AND(YEAR(NovSun1+35)=CalendarYear,MONTH(NovSun1+35)=11),NovSun1+35,""))</f>
        <v>45626</v>
      </c>
      <c r="R132" s="7" t="str">
        <f>IF(DAY(NovSun1)=1,IF(AND(YEAR(NovSun1+29)=CalendarYear,MONTH(NovSun1+29)=11),NovSun1+29,""),IF(AND(YEAR(NovSun1+36)=CalendarYear,MONTH(NovSun1+36)=11),NovSun1+36,""))</f>
        <v/>
      </c>
    </row>
    <row r="133" spans="2:18" s="5" customFormat="1" ht="25" customHeight="1" x14ac:dyDescent="0.4">
      <c r="B133" s="101"/>
      <c r="C133" s="17" t="s">
        <v>7</v>
      </c>
      <c r="D133" s="17" t="s">
        <v>1</v>
      </c>
      <c r="E133" s="17" t="s">
        <v>2</v>
      </c>
      <c r="F133" s="17" t="s">
        <v>3</v>
      </c>
      <c r="G133" s="17" t="s">
        <v>4</v>
      </c>
      <c r="H133" s="17" t="s">
        <v>5</v>
      </c>
      <c r="I133" s="17" t="s">
        <v>6</v>
      </c>
      <c r="J133" s="17" t="s">
        <v>7</v>
      </c>
      <c r="K133" s="17" t="s">
        <v>1</v>
      </c>
      <c r="L133" s="17" t="s">
        <v>2</v>
      </c>
      <c r="M133" s="17" t="s">
        <v>3</v>
      </c>
      <c r="N133" s="17" t="s">
        <v>4</v>
      </c>
      <c r="O133" s="17" t="s">
        <v>5</v>
      </c>
      <c r="P133" s="15" t="s">
        <v>6</v>
      </c>
      <c r="Q133" s="6" t="s">
        <v>7</v>
      </c>
      <c r="R133" s="6" t="s">
        <v>1</v>
      </c>
    </row>
    <row r="134" spans="2:18" ht="25" customHeight="1" x14ac:dyDescent="0.4">
      <c r="B134" s="71" t="s">
        <v>38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2:18" ht="25" customHeight="1" x14ac:dyDescent="0.4">
      <c r="B135" s="72" t="s">
        <v>39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2:18" ht="25" customHeight="1" x14ac:dyDescent="0.4">
      <c r="B136" s="73" t="s">
        <v>40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2:18" ht="25" customHeight="1" x14ac:dyDescent="0.4">
      <c r="B137" s="74"/>
    </row>
    <row r="138" spans="2:18" s="5" customFormat="1" ht="25" customHeight="1" x14ac:dyDescent="0.4">
      <c r="B138" s="75">
        <f>DATE(CalendarYear,12,1)</f>
        <v>45627</v>
      </c>
      <c r="C138" s="14">
        <f>IF(DAY(DecSun1)=1,"",IF(AND(YEAR(DecSun1+1)=CalendarYear,MONTH(DecSun1+1)=12),DecSun1+1,""))</f>
        <v>45627</v>
      </c>
      <c r="D138" s="14">
        <f>IF(DAY(DecSun1)=1,"",IF(AND(YEAR(DecSun1+2)=CalendarYear,MONTH(DecSun1+2)=12),DecSun1+2,""))</f>
        <v>45628</v>
      </c>
      <c r="E138" s="14">
        <f>IF(DAY(DecSun1)=1,"",IF(AND(YEAR(DecSun1+3)=CalendarYear,MONTH(DecSun1+3)=12),DecSun1+3,""))</f>
        <v>45629</v>
      </c>
      <c r="F138" s="14">
        <f>IF(DAY(DecSun1)=1,"",IF(AND(YEAR(DecSun1+4)=CalendarYear,MONTH(DecSun1+4)=12),DecSun1+4,""))</f>
        <v>45630</v>
      </c>
      <c r="G138" s="14">
        <f>IF(DAY(DecSun1)=1,"",IF(AND(YEAR(DecSun1+5)=CalendarYear,MONTH(DecSun1+5)=12),DecSun1+5,""))</f>
        <v>45631</v>
      </c>
      <c r="H138" s="16">
        <f>IF(DAY(DecSun1)=1,"",IF(AND(YEAR(DecSun1+6)=CalendarYear,MONTH(DecSun1+6)=12),DecSun1+6,""))</f>
        <v>45632</v>
      </c>
      <c r="I138" s="16">
        <f>IF(DAY(DecSun1)=1,IF(AND(YEAR(DecSun1)=CalendarYear,MONTH(DecSun1)=12),DecSun1,""),IF(AND(YEAR(DecSun1+7)=CalendarYear,MONTH(DecSun1+7)=12),DecSun1+7,""))</f>
        <v>45633</v>
      </c>
      <c r="J138" s="16">
        <f>IF(DAY(DecSun1)=1,IF(AND(YEAR(DecSun1+1)=CalendarYear,MONTH(DecSun1+1)=12),DecSun1+1,""),IF(AND(YEAR(DecSun1+8)=CalendarYear,MONTH(DecSun1+8)=12),DecSun1+8,""))</f>
        <v>45634</v>
      </c>
      <c r="K138" s="16">
        <f>IF(DAY(DecSun1)=1,IF(AND(YEAR(DecSun1+2)=CalendarYear,MONTH(DecSun1+2)=12),DecSun1+2,""),IF(AND(YEAR(DecSun1+9)=CalendarYear,MONTH(DecSun1+9)=12),DecSun1+9,""))</f>
        <v>45635</v>
      </c>
      <c r="L138" s="16">
        <f>IF(DAY(DecSun1)=1,IF(AND(YEAR(DecSun1+3)=CalendarYear,MONTH(DecSun1+3)=12),DecSun1+3,""),IF(AND(YEAR(DecSun1+10)=CalendarYear,MONTH(DecSun1+10)=12),DecSun1+10,""))</f>
        <v>45636</v>
      </c>
      <c r="M138" s="16">
        <f>IF(DAY(DecSun1)=1,IF(AND(YEAR(DecSun1+4)=CalendarYear,MONTH(DecSun1+4)=12),DecSun1+4,""),IF(AND(YEAR(DecSun1+11)=CalendarYear,MONTH(DecSun1+11)=12),DecSun1+11,""))</f>
        <v>45637</v>
      </c>
      <c r="N138" s="16">
        <f>IF(DAY(DecSun1)=1,IF(AND(YEAR(DecSun1+5)=CalendarYear,MONTH(DecSun1+5)=12),DecSun1+5,""),IF(AND(YEAR(DecSun1+12)=CalendarYear,MONTH(DecSun1+12)=12),DecSun1+12,""))</f>
        <v>45638</v>
      </c>
      <c r="O138" s="16">
        <f>IF(DAY(DecSun1)=1,IF(AND(YEAR(DecSun1+6)=CalendarYear,MONTH(DecSun1+6)=12),DecSun1+6,""),IF(AND(YEAR(DecSun1+13)=CalendarYear,MONTH(DecSun1+13)=12),DecSun1+13,""))</f>
        <v>45639</v>
      </c>
      <c r="P138" s="16">
        <f>IF(DAY(DecSun1)=1,IF(AND(YEAR(DecSun1+7)=CalendarYear,MONTH(DecSun1+7)=12),DecSun1+7,""),IF(AND(YEAR(DecSun1+14)=CalendarYear,MONTH(DecSun1+14)=12),DecSun1+14,""))</f>
        <v>45640</v>
      </c>
      <c r="Q138" s="16">
        <f>IF(DAY(DecSun1)=1,IF(AND(YEAR(DecSun1+8)=CalendarYear,MONTH(DecSun1+8)=12),DecSun1+8,""),IF(AND(YEAR(DecSun1+15)=CalendarYear,MONTH(DecSun1+15)=12),DecSun1+15,""))</f>
        <v>45641</v>
      </c>
    </row>
    <row r="139" spans="2:18" s="5" customFormat="1" ht="25" customHeight="1" x14ac:dyDescent="0.4">
      <c r="B139" s="76"/>
      <c r="C139" s="15" t="s">
        <v>1</v>
      </c>
      <c r="D139" s="15" t="s">
        <v>2</v>
      </c>
      <c r="E139" s="15" t="s">
        <v>3</v>
      </c>
      <c r="F139" s="15" t="s">
        <v>4</v>
      </c>
      <c r="G139" s="15" t="s">
        <v>5</v>
      </c>
      <c r="H139" s="17" t="s">
        <v>6</v>
      </c>
      <c r="I139" s="17" t="s">
        <v>7</v>
      </c>
      <c r="J139" s="17" t="s">
        <v>1</v>
      </c>
      <c r="K139" s="17" t="s">
        <v>2</v>
      </c>
      <c r="L139" s="17" t="s">
        <v>3</v>
      </c>
      <c r="M139" s="17" t="s">
        <v>4</v>
      </c>
      <c r="N139" s="17" t="s">
        <v>5</v>
      </c>
      <c r="O139" s="17" t="s">
        <v>6</v>
      </c>
      <c r="P139" s="17" t="s">
        <v>7</v>
      </c>
      <c r="Q139" s="17" t="s">
        <v>1</v>
      </c>
    </row>
    <row r="140" spans="2:18" ht="25" customHeight="1" x14ac:dyDescent="0.4">
      <c r="B140" s="71" t="s">
        <v>38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8" ht="25" customHeight="1" x14ac:dyDescent="0.4">
      <c r="B141" s="72" t="s">
        <v>39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8" ht="25" customHeight="1" x14ac:dyDescent="0.4">
      <c r="B142" s="73" t="s">
        <v>40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8" ht="25" customHeight="1" x14ac:dyDescent="0.4"/>
    <row r="144" spans="2:18" s="5" customFormat="1" ht="25" customHeight="1" x14ac:dyDescent="0.4">
      <c r="B144" s="99"/>
      <c r="C144" s="16">
        <f>IF(DAY(DecSun1)=1,IF(AND(YEAR(DecSun1+9)=CalendarYear,MONTH(DecSun1+9)=12),DecSun1+9,""),IF(AND(YEAR(DecSun1+16)=CalendarYear,MONTH(DecSun1+16)=12),DecSun1+16,""))</f>
        <v>45642</v>
      </c>
      <c r="D144" s="16">
        <f>IF(DAY(DecSun1)=1,IF(AND(YEAR(DecSun1+10)=CalendarYear,MONTH(DecSun1+10)=12),DecSun1+10,""),IF(AND(YEAR(DecSun1+17)=CalendarYear,MONTH(DecSun1+17)=12),DecSun1+17,""))</f>
        <v>45643</v>
      </c>
      <c r="E144" s="16">
        <f>IF(DAY(DecSun1)=1,IF(AND(YEAR(DecSun1+11)=CalendarYear,MONTH(DecSun1+11)=12),DecSun1+11,""),IF(AND(YEAR(DecSun1+18)=CalendarYear,MONTH(DecSun1+18)=12),DecSun1+18,""))</f>
        <v>45644</v>
      </c>
      <c r="F144" s="16">
        <f>IF(DAY(DecSun1)=1,IF(AND(YEAR(DecSun1+12)=CalendarYear,MONTH(DecSun1+12)=12),DecSun1+12,""),IF(AND(YEAR(DecSun1+19)=CalendarYear,MONTH(DecSun1+19)=12),DecSun1+19,""))</f>
        <v>45645</v>
      </c>
      <c r="G144" s="16">
        <f>IF(DAY(DecSun1)=1,IF(AND(YEAR(DecSun1+13)=CalendarYear,MONTH(DecSun1+13)=12),DecSun1+13,""),IF(AND(YEAR(DecSun1+20)=CalendarYear,MONTH(DecSun1+20)=12),DecSun1+20,""))</f>
        <v>45646</v>
      </c>
      <c r="H144" s="16">
        <f>IF(DAY(DecSun1)=1,IF(AND(YEAR(DecSun1+14)=CalendarYear,MONTH(DecSun1+14)=12),DecSun1+14,""),IF(AND(YEAR(DecSun1+21)=CalendarYear,MONTH(DecSun1+21)=12),DecSun1+21,""))</f>
        <v>45647</v>
      </c>
      <c r="I144" s="16">
        <f>IF(DAY(DecSun1)=1,IF(AND(YEAR(DecSun1+15)=CalendarYear,MONTH(DecSun1+15)=12),DecSun1+15,""),IF(AND(YEAR(DecSun1+22)=CalendarYear,MONTH(DecSun1+22)=12),DecSun1+22,""))</f>
        <v>45648</v>
      </c>
      <c r="J144" s="16">
        <f>IF(DAY(DecSun1)=1,IF(AND(YEAR(DecSun1+16)=CalendarYear,MONTH(DecSun1+16)=12),DecSun1+16,""),IF(AND(YEAR(DecSun1+23)=CalendarYear,MONTH(DecSun1+23)=12),DecSun1+23,""))</f>
        <v>45649</v>
      </c>
      <c r="K144" s="16">
        <f>IF(DAY(DecSun1)=1,IF(AND(YEAR(DecSun1+17)=CalendarYear,MONTH(DecSun1+17)=12),DecSun1+17,""),IF(AND(YEAR(DecSun1+24)=CalendarYear,MONTH(DecSun1+24)=12),DecSun1+24,""))</f>
        <v>45650</v>
      </c>
      <c r="L144" s="16">
        <f>IF(DAY(DecSun1)=1,IF(AND(YEAR(DecSun1+18)=CalendarYear,MONTH(DecSun1+18)=12),DecSun1+18,""),IF(AND(YEAR(DecSun1+25)=CalendarYear,MONTH(DecSun1+25)=12),DecSun1+25,""))</f>
        <v>45651</v>
      </c>
      <c r="M144" s="16">
        <f>IF(DAY(DecSun1)=1,IF(AND(YEAR(DecSun1+19)=CalendarYear,MONTH(DecSun1+19)=12),DecSun1+19,""),IF(AND(YEAR(DecSun1+26)=CalendarYear,MONTH(DecSun1+26)=12),DecSun1+26,""))</f>
        <v>45652</v>
      </c>
      <c r="N144" s="16">
        <f>IF(DAY(DecSun1)=1,IF(AND(YEAR(DecSun1+20)=CalendarYear,MONTH(DecSun1+20)=12),DecSun1+20,""),IF(AND(YEAR(DecSun1+27)=CalendarYear,MONTH(DecSun1+27)=12),DecSun1+27,""))</f>
        <v>45653</v>
      </c>
      <c r="O144" s="16">
        <f>IF(DAY(DecSun1)=1,IF(AND(YEAR(DecSun1+21)=CalendarYear,MONTH(DecSun1+21)=12),DecSun1+21,""),IF(AND(YEAR(DecSun1+28)=CalendarYear,MONTH(DecSun1+28)=12),DecSun1+28,""))</f>
        <v>45654</v>
      </c>
      <c r="P144" s="16">
        <f>IF(DAY(DecSun1)=1,IF(AND(YEAR(DecSun1+22)=CalendarYear,MONTH(DecSun1+22)=12),DecSun1+22,""),IF(AND(YEAR(DecSun1+29)=CalendarYear,MONTH(DecSun1+29)=12),DecSun1+29,""))</f>
        <v>45655</v>
      </c>
      <c r="Q144" s="16">
        <f>IF(DAY(DecSun1)=1,IF(AND(YEAR(DecSun1+23)=CalendarYear,MONTH(DecSun1+23)=12),DecSun1+23,""),IF(AND(YEAR(DecSun1+30)=CalendarYear,MONTH(DecSun1+30)=12),DecSun1+30,""))</f>
        <v>45656</v>
      </c>
      <c r="R144" s="16">
        <f>IF(DAY(DecSun1)=1,IF(AND(YEAR(DecSun1+24)=CalendarYear,MONTH(DecSun1+24)=12),DecSun1+24,""),IF(AND(YEAR(DecSun1+31)=CalendarYear,MONTH(DecSun1+31)=12),DecSun1+31,""))</f>
        <v>45657</v>
      </c>
    </row>
    <row r="145" spans="2:18" s="5" customFormat="1" ht="25" customHeight="1" x14ac:dyDescent="0.4">
      <c r="B145" s="101"/>
      <c r="C145" s="17" t="s">
        <v>2</v>
      </c>
      <c r="D145" s="17" t="s">
        <v>3</v>
      </c>
      <c r="E145" s="17" t="s">
        <v>4</v>
      </c>
      <c r="F145" s="17" t="s">
        <v>5</v>
      </c>
      <c r="G145" s="17" t="s">
        <v>6</v>
      </c>
      <c r="H145" s="17" t="s">
        <v>7</v>
      </c>
      <c r="I145" s="17" t="s">
        <v>1</v>
      </c>
      <c r="J145" s="17" t="s">
        <v>2</v>
      </c>
      <c r="K145" s="17" t="s">
        <v>3</v>
      </c>
      <c r="L145" s="17" t="s">
        <v>4</v>
      </c>
      <c r="M145" s="17" t="s">
        <v>5</v>
      </c>
      <c r="N145" s="17" t="s">
        <v>6</v>
      </c>
      <c r="O145" s="17" t="s">
        <v>7</v>
      </c>
      <c r="P145" s="17" t="s">
        <v>1</v>
      </c>
      <c r="Q145" s="17" t="s">
        <v>2</v>
      </c>
      <c r="R145" s="17" t="s">
        <v>3</v>
      </c>
    </row>
    <row r="146" spans="2:18" ht="25" customHeight="1" x14ac:dyDescent="0.4">
      <c r="B146" s="71" t="s">
        <v>38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2:18" ht="25" customHeight="1" x14ac:dyDescent="0.4">
      <c r="B147" s="72" t="s">
        <v>39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2:18" ht="25" customHeight="1" x14ac:dyDescent="0.4">
      <c r="B148" s="73" t="s">
        <v>40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2:18" ht="25" customHeight="1" x14ac:dyDescent="0.4"/>
    <row r="150" spans="2:18" ht="25" customHeight="1" x14ac:dyDescent="0.4"/>
    <row r="151" spans="2:18" ht="25" customHeight="1" x14ac:dyDescent="0.4"/>
  </sheetData>
  <mergeCells count="25">
    <mergeCell ref="B144:B145"/>
    <mergeCell ref="M2:R2"/>
    <mergeCell ref="B48:B49"/>
    <mergeCell ref="B60:B61"/>
    <mergeCell ref="B72:B73"/>
    <mergeCell ref="B84:B85"/>
    <mergeCell ref="B96:B97"/>
    <mergeCell ref="B12:B13"/>
    <mergeCell ref="B18:B19"/>
    <mergeCell ref="B30:B31"/>
    <mergeCell ref="B42:B43"/>
    <mergeCell ref="B6:B7"/>
    <mergeCell ref="B24:B25"/>
    <mergeCell ref="B36:B37"/>
    <mergeCell ref="B114:B115"/>
    <mergeCell ref="B126:B127"/>
    <mergeCell ref="B138:B139"/>
    <mergeCell ref="B54:B55"/>
    <mergeCell ref="B66:B67"/>
    <mergeCell ref="B78:B79"/>
    <mergeCell ref="B90:B91"/>
    <mergeCell ref="B102:B103"/>
    <mergeCell ref="B108:B109"/>
    <mergeCell ref="B120:B121"/>
    <mergeCell ref="B132:B133"/>
  </mergeCells>
  <conditionalFormatting sqref="C6:Q6 C12:R12 C18:Q18 C24:R24 C30:Q30 C36:R36 C42:Q42 C48:R48 C54:Q54 C60:R60 C72:R72 C66:Q66 C78:Q78 C84:R84 C90:Q90 C96:R96 C102:Q102 C108:R108 C114:Q114 C120:R120 C126:Q126 C132:R132 C138:Q138 C144:R144">
    <cfRule type="expression" dxfId="99" priority="78">
      <formula>NOT(ISNUMBER(C6))</formula>
    </cfRule>
  </conditionalFormatting>
  <conditionalFormatting sqref="C7:Q7 C19:Q19 C31:Q31 C43:Q43 C55:Q55 C67:Q67 C79:Q79 C91:Q91 C103:Q103 C115:Q115 C127:Q127 C139:Q139 C13:R13 C25:R25 C37:R37 C49:R49 C61:R61 C73:R73 C85:R85 C97:R97 C109:R109 C121:R121 C133:R133 C145:R145">
    <cfRule type="expression" dxfId="98" priority="73" stopIfTrue="1">
      <formula>NOT(ISNUMBER(C6))</formula>
    </cfRule>
    <cfRule type="expression" dxfId="97" priority="77">
      <formula>OR(COUNTIF(C8:C10,1)&gt;1,COUNTIF(C8:C10,2)&gt;1,COUNTIF(C8:C10,3)&gt;1)</formula>
    </cfRule>
  </conditionalFormatting>
  <conditionalFormatting sqref="C8:Q10 C14:R16 C20:Q22 C26:R28 C32:Q34 C38:R40 C44:Q46 C50:R52 C56:Q58 C62:R64 C74:R76 C68:Q70 C80:Q82 C86:R88 C92:Q94 C98:R100 C104:Q106 C110:R112 C116:Q118 C122:R124 C128:Q130 C134:R136 C140:Q142 C146:R148">
    <cfRule type="cellIs" dxfId="96" priority="74" stopIfTrue="1" operator="equal">
      <formula>1</formula>
    </cfRule>
    <cfRule type="cellIs" dxfId="95" priority="75" stopIfTrue="1" operator="equal">
      <formula>2</formula>
    </cfRule>
    <cfRule type="cellIs" dxfId="94" priority="76" operator="equal">
      <formula>3</formula>
    </cfRule>
  </conditionalFormatting>
  <conditionalFormatting sqref="C24:R24">
    <cfRule type="expression" dxfId="93" priority="66">
      <formula>NOT(ISNUMBER(C24))</formula>
    </cfRule>
  </conditionalFormatting>
  <conditionalFormatting sqref="C26:R28">
    <cfRule type="cellIs" dxfId="92" priority="62" stopIfTrue="1" operator="equal">
      <formula>1</formula>
    </cfRule>
    <cfRule type="cellIs" dxfId="91" priority="63" stopIfTrue="1" operator="equal">
      <formula>2</formula>
    </cfRule>
    <cfRule type="cellIs" dxfId="90" priority="64" operator="equal">
      <formula>3</formula>
    </cfRule>
  </conditionalFormatting>
  <conditionalFormatting sqref="C36:R36">
    <cfRule type="expression" dxfId="89" priority="60">
      <formula>NOT(ISNUMBER(C36))</formula>
    </cfRule>
  </conditionalFormatting>
  <conditionalFormatting sqref="C38:R40">
    <cfRule type="cellIs" dxfId="88" priority="56" stopIfTrue="1" operator="equal">
      <formula>1</formula>
    </cfRule>
    <cfRule type="cellIs" dxfId="87" priority="57" stopIfTrue="1" operator="equal">
      <formula>2</formula>
    </cfRule>
    <cfRule type="cellIs" dxfId="86" priority="58" operator="equal">
      <formula>3</formula>
    </cfRule>
  </conditionalFormatting>
  <conditionalFormatting sqref="C48:R48">
    <cfRule type="expression" dxfId="85" priority="54">
      <formula>NOT(ISNUMBER(C48))</formula>
    </cfRule>
  </conditionalFormatting>
  <conditionalFormatting sqref="C50:R52">
    <cfRule type="cellIs" dxfId="84" priority="50" stopIfTrue="1" operator="equal">
      <formula>1</formula>
    </cfRule>
    <cfRule type="cellIs" dxfId="83" priority="51" stopIfTrue="1" operator="equal">
      <formula>2</formula>
    </cfRule>
    <cfRule type="cellIs" dxfId="82" priority="52" operator="equal">
      <formula>3</formula>
    </cfRule>
  </conditionalFormatting>
  <conditionalFormatting sqref="C60:R60">
    <cfRule type="expression" dxfId="81" priority="48">
      <formula>NOT(ISNUMBER(C60))</formula>
    </cfRule>
  </conditionalFormatting>
  <conditionalFormatting sqref="C62:R64">
    <cfRule type="cellIs" dxfId="80" priority="44" stopIfTrue="1" operator="equal">
      <formula>1</formula>
    </cfRule>
    <cfRule type="cellIs" dxfId="79" priority="45" stopIfTrue="1" operator="equal">
      <formula>2</formula>
    </cfRule>
    <cfRule type="cellIs" dxfId="78" priority="46" operator="equal">
      <formula>3</formula>
    </cfRule>
  </conditionalFormatting>
  <conditionalFormatting sqref="C72:R72">
    <cfRule type="expression" dxfId="77" priority="42">
      <formula>NOT(ISNUMBER(C72))</formula>
    </cfRule>
  </conditionalFormatting>
  <conditionalFormatting sqref="C74:R76">
    <cfRule type="cellIs" dxfId="76" priority="38" stopIfTrue="1" operator="equal">
      <formula>1</formula>
    </cfRule>
    <cfRule type="cellIs" dxfId="75" priority="39" stopIfTrue="1" operator="equal">
      <formula>2</formula>
    </cfRule>
    <cfRule type="cellIs" dxfId="74" priority="40" operator="equal">
      <formula>3</formula>
    </cfRule>
  </conditionalFormatting>
  <conditionalFormatting sqref="C84:R84">
    <cfRule type="expression" dxfId="73" priority="36">
      <formula>NOT(ISNUMBER(C84))</formula>
    </cfRule>
  </conditionalFormatting>
  <conditionalFormatting sqref="C86:R88">
    <cfRule type="cellIs" dxfId="72" priority="32" stopIfTrue="1" operator="equal">
      <formula>1</formula>
    </cfRule>
    <cfRule type="cellIs" dxfId="71" priority="33" stopIfTrue="1" operator="equal">
      <formula>2</formula>
    </cfRule>
    <cfRule type="cellIs" dxfId="70" priority="34" operator="equal">
      <formula>3</formula>
    </cfRule>
  </conditionalFormatting>
  <conditionalFormatting sqref="C96:R96">
    <cfRule type="expression" dxfId="69" priority="30">
      <formula>NOT(ISNUMBER(C96))</formula>
    </cfRule>
  </conditionalFormatting>
  <conditionalFormatting sqref="C98:R100">
    <cfRule type="cellIs" dxfId="68" priority="26" stopIfTrue="1" operator="equal">
      <formula>1</formula>
    </cfRule>
    <cfRule type="cellIs" dxfId="67" priority="27" stopIfTrue="1" operator="equal">
      <formula>2</formula>
    </cfRule>
    <cfRule type="cellIs" dxfId="66" priority="28" operator="equal">
      <formula>3</formula>
    </cfRule>
  </conditionalFormatting>
  <conditionalFormatting sqref="C108:R108">
    <cfRule type="expression" dxfId="65" priority="24">
      <formula>NOT(ISNUMBER(C108))</formula>
    </cfRule>
  </conditionalFormatting>
  <conditionalFormatting sqref="C110:R112">
    <cfRule type="cellIs" dxfId="64" priority="20" stopIfTrue="1" operator="equal">
      <formula>1</formula>
    </cfRule>
    <cfRule type="cellIs" dxfId="63" priority="21" stopIfTrue="1" operator="equal">
      <formula>2</formula>
    </cfRule>
    <cfRule type="cellIs" dxfId="62" priority="22" operator="equal">
      <formula>3</formula>
    </cfRule>
  </conditionalFormatting>
  <conditionalFormatting sqref="C120:R120">
    <cfRule type="expression" dxfId="61" priority="18">
      <formula>NOT(ISNUMBER(C120))</formula>
    </cfRule>
  </conditionalFormatting>
  <conditionalFormatting sqref="C122:R124">
    <cfRule type="cellIs" dxfId="60" priority="14" stopIfTrue="1" operator="equal">
      <formula>1</formula>
    </cfRule>
    <cfRule type="cellIs" dxfId="59" priority="15" stopIfTrue="1" operator="equal">
      <formula>2</formula>
    </cfRule>
    <cfRule type="cellIs" dxfId="58" priority="16" operator="equal">
      <formula>3</formula>
    </cfRule>
  </conditionalFormatting>
  <conditionalFormatting sqref="C132:R132">
    <cfRule type="expression" dxfId="57" priority="12">
      <formula>NOT(ISNUMBER(C132))</formula>
    </cfRule>
  </conditionalFormatting>
  <conditionalFormatting sqref="C134:R136">
    <cfRule type="cellIs" dxfId="56" priority="8" stopIfTrue="1" operator="equal">
      <formula>1</formula>
    </cfRule>
    <cfRule type="cellIs" dxfId="55" priority="9" stopIfTrue="1" operator="equal">
      <formula>2</formula>
    </cfRule>
    <cfRule type="cellIs" dxfId="54" priority="10" operator="equal">
      <formula>3</formula>
    </cfRule>
  </conditionalFormatting>
  <conditionalFormatting sqref="C144:R144">
    <cfRule type="expression" dxfId="53" priority="6">
      <formula>NOT(ISNUMBER(C144))</formula>
    </cfRule>
  </conditionalFormatting>
  <conditionalFormatting sqref="C146:R148">
    <cfRule type="cellIs" dxfId="52" priority="2" stopIfTrue="1" operator="equal">
      <formula>1</formula>
    </cfRule>
    <cfRule type="cellIs" dxfId="51" priority="3" stopIfTrue="1" operator="equal">
      <formula>2</formula>
    </cfRule>
    <cfRule type="cellIs" dxfId="50" priority="4" operator="equal">
      <formula>3</formula>
    </cfRule>
  </conditionalFormatting>
  <dataValidations count="3">
    <dataValidation allowBlank="1" showInputMessage="1" showErrorMessage="1" promptTitle="Shift Work Calendar" sqref="A2" xr:uid="{00000000-0002-0000-0000-00000000000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95067F80-731D-448B-AC12-B75E4D82DB10}"/>
    <dataValidation allowBlank="1" showInputMessage="1" showErrorMessage="1" prompt="Type the year in this cell." sqref="M2:R2" xr:uid="{D62D72C5-86F6-45D4-B90E-F7092325B2C2}"/>
  </dataValidations>
  <printOptions horizontalCentered="1"/>
  <pageMargins left="0.19685039370078741" right="0.11811023622047245" top="0.27559055118110237" bottom="4.5275590551181102" header="0.31496062992125984" footer="4.6062992125984259"/>
  <pageSetup scale="63" pageOrder="overThenDown" orientation="landscape" horizontalDpi="4294967293" r:id="rId1"/>
  <rowBreaks count="11" manualBreakCount="11">
    <brk id="17" min="1" max="17" man="1"/>
    <brk id="29" min="1" max="17" man="1"/>
    <brk id="41" min="1" max="17" man="1"/>
    <brk id="53" min="1" max="17" man="1"/>
    <brk id="65" min="1" max="17" man="1"/>
    <brk id="77" min="1" max="17" man="1"/>
    <brk id="89" min="1" max="17" man="1"/>
    <brk id="101" min="1" max="17" man="1"/>
    <brk id="113" min="1" max="17" man="1"/>
    <brk id="125" min="1" max="17" man="1"/>
    <brk id="137" min="1" max="17" man="1"/>
  </rowBreaks>
  <colBreaks count="1" manualBreakCount="1">
    <brk id="18" min="1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8267A-875C-4B72-ADCB-DD8F0263C47C}">
  <dimension ref="A1:AN151"/>
  <sheetViews>
    <sheetView showGridLines="0" tabSelected="1" view="pageBreakPreview" zoomScale="60" zoomScaleNormal="60" workbookViewId="0">
      <selection activeCell="V9" sqref="V9"/>
    </sheetView>
  </sheetViews>
  <sheetFormatPr baseColWidth="10" defaultColWidth="8.921875" defaultRowHeight="18.899999999999999" customHeight="1" x14ac:dyDescent="0.4"/>
  <cols>
    <col min="1" max="1" width="3.69140625" style="3" customWidth="1"/>
    <col min="2" max="2" width="21.84375" style="69" customWidth="1"/>
    <col min="3" max="18" width="9.61328125" style="3" customWidth="1"/>
    <col min="19" max="19" width="3.69140625" style="3" customWidth="1"/>
    <col min="20" max="16384" width="8.921875" style="3"/>
  </cols>
  <sheetData>
    <row r="1" spans="2:18" ht="5" customHeight="1" x14ac:dyDescent="0.4"/>
    <row r="2" spans="2:18" s="61" customFormat="1" ht="60" customHeight="1" x14ac:dyDescent="1.1499999999999999">
      <c r="B2" s="64" t="s">
        <v>41</v>
      </c>
      <c r="C2" s="65"/>
      <c r="D2" s="65"/>
      <c r="E2" s="65"/>
      <c r="F2" s="65"/>
      <c r="G2" s="65"/>
      <c r="H2" s="65"/>
      <c r="I2" s="65"/>
      <c r="J2" s="65"/>
      <c r="K2" s="65"/>
      <c r="L2" s="66"/>
      <c r="M2" s="78">
        <v>2024</v>
      </c>
      <c r="N2" s="78"/>
      <c r="O2" s="78"/>
      <c r="P2" s="78"/>
      <c r="Q2" s="78"/>
      <c r="R2" s="78"/>
    </row>
    <row r="3" spans="2:18" customFormat="1" ht="20" customHeight="1" x14ac:dyDescent="0.4">
      <c r="B3" s="70"/>
    </row>
    <row r="4" spans="2:18" customFormat="1" ht="18.899999999999999" customHeight="1" x14ac:dyDescent="0.4">
      <c r="B4" s="70"/>
    </row>
    <row r="5" spans="2:18" customFormat="1" ht="20" customHeight="1" x14ac:dyDescent="0.4">
      <c r="B5" s="70"/>
    </row>
    <row r="6" spans="2:18" s="5" customFormat="1" ht="25" customHeight="1" x14ac:dyDescent="0.4">
      <c r="B6" s="75">
        <f>DATE(CalendarYear,1,1)</f>
        <v>45292</v>
      </c>
      <c r="C6" s="59">
        <f>IF(DAY(JanSun1)=1,"",IF(AND(YEAR(JanSun1+2)=CalendarYear,MONTH(JanSun1+2)=1),JanSun1+2,""))</f>
        <v>45292</v>
      </c>
      <c r="D6" s="59">
        <f>IF(DAY(JanSun1)=1,"",IF(AND(YEAR(JanSun1+3)=CalendarYear,MONTH(JanSun1+3)=1),JanSun1+3,""))</f>
        <v>45293</v>
      </c>
      <c r="E6" s="59">
        <f>IF(DAY(JanSun1)=1,"",IF(AND(YEAR(JanSun1+4)=CalendarYear,MONTH(JanSun1+4)=1),JanSun1+4,""))</f>
        <v>45294</v>
      </c>
      <c r="F6" s="59">
        <f>IF(DAY(JanSun1)=1,"",IF(AND(YEAR(JanSun1+5)=CalendarYear,MONTH(JanSun1+5)=1),JanSun1+5,""))</f>
        <v>45295</v>
      </c>
      <c r="G6" s="59">
        <f>IF(DAY(JanSun1)=1,"",IF(AND(YEAR(JanSun1+6)=CalendarYear,MONTH(JanSun1+6)=1),JanSun1+6,""))</f>
        <v>45296</v>
      </c>
      <c r="H6" s="59">
        <f>IF(DAY(JanSun1)=1,IF(AND(YEAR(JanSun1)=CalendarYear,MONTH(JanSun1)=1),JanSun1,""),IF(AND(YEAR(JanSun1+7)=CalendarYear,MONTH(JanSun1+7)=1),JanSun1+7,""))</f>
        <v>45297</v>
      </c>
      <c r="I6" s="59">
        <f>IF(DAY(JanSun1)=1,IF(AND(YEAR(JanSun1+1)=CalendarYear,MONTH(JanSun1+1)=1),JanSun1+1,""),IF(AND(YEAR(JanSun1+8)=CalendarYear,MONTH(JanSun1+8)=1),JanSun1+8,""))</f>
        <v>45298</v>
      </c>
      <c r="J6" s="59">
        <f>IF(DAY(JanSun1)=1,IF(AND(YEAR(JanSun1+2)=CalendarYear,MONTH(JanSun1+2)=1),JanSun1+2,""),IF(AND(YEAR(JanSun1+9)=CalendarYear,MONTH(JanSun1+9)=1),JanSun1+9,""))</f>
        <v>45299</v>
      </c>
      <c r="K6" s="59">
        <f>IF(DAY(JanSun1)=1,IF(AND(YEAR(JanSun1+3)=CalendarYear,MONTH(JanSun1+3)=1),JanSun1+3,""),IF(AND(YEAR(JanSun1+10)=CalendarYear,MONTH(JanSun1+10)=1),JanSun1+10,""))</f>
        <v>45300</v>
      </c>
      <c r="L6" s="59">
        <f>IF(DAY(JanSun1)=1,IF(AND(YEAR(JanSun1+4)=CalendarYear,MONTH(JanSun1+4)=1),JanSun1+4,""),IF(AND(YEAR(JanSun1+11)=CalendarYear,MONTH(JanSun1+11)=1),JanSun1+11,""))</f>
        <v>45301</v>
      </c>
      <c r="M6" s="59">
        <f>IF(DAY(JanSun1)=1,IF(AND(YEAR(JanSun1+5)=CalendarYear,MONTH(JanSun1+5)=1),JanSun1+5,""),IF(AND(YEAR(JanSun1+12)=CalendarYear,MONTH(JanSun1+12)=1),JanSun1+12,""))</f>
        <v>45302</v>
      </c>
      <c r="N6" s="59">
        <f>IF(DAY(JanSun1)=1,IF(AND(YEAR(JanSun1+6)=CalendarYear,MONTH(JanSun1+6)=1),JanSun1+6,""),IF(AND(YEAR(JanSun1+13)=CalendarYear,MONTH(JanSun1+13)=1),JanSun1+13,""))</f>
        <v>45303</v>
      </c>
      <c r="O6" s="59">
        <f>IF(DAY(JanSun1)=1,IF(AND(YEAR(JanSun1+7)=CalendarYear,MONTH(JanSun1+7)=1),JanSun1+7,""),IF(AND(YEAR(JanSun1+14)=CalendarYear,MONTH(JanSun1+14)=1),JanSun1+14,""))</f>
        <v>45304</v>
      </c>
      <c r="P6" s="59">
        <f>IF(DAY(JanSun1)=1,IF(AND(YEAR(JanSun1+8)=CalendarYear,MONTH(JanSun1+8)=1),JanSun1+8,""),IF(AND(YEAR(JanSun1+15)=CalendarYear,MONTH(JanSun1+15)=1),JanSun1+15,""))</f>
        <v>45305</v>
      </c>
      <c r="Q6" s="59">
        <f>IF(DAY(JanSun1)=1,IF(AND(YEAR(JanSun1+9)=CalendarYear,MONTH(JanSun1+9)=1),JanSun1+9,""),IF(AND(YEAR(JanSun1+16)=CalendarYear,MONTH(JanSun1+16)=1),JanSun1+16,""))</f>
        <v>45306</v>
      </c>
    </row>
    <row r="7" spans="2:18" s="5" customFormat="1" ht="25" customHeight="1" x14ac:dyDescent="0.4">
      <c r="B7" s="77"/>
      <c r="C7" s="60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1</v>
      </c>
      <c r="J7" s="60" t="s">
        <v>2</v>
      </c>
      <c r="K7" s="60" t="s">
        <v>3</v>
      </c>
      <c r="L7" s="60" t="s">
        <v>4</v>
      </c>
      <c r="M7" s="60" t="s">
        <v>5</v>
      </c>
      <c r="N7" s="60" t="s">
        <v>6</v>
      </c>
      <c r="O7" s="60" t="s">
        <v>7</v>
      </c>
      <c r="P7" s="60" t="s">
        <v>1</v>
      </c>
      <c r="Q7" s="60" t="s">
        <v>2</v>
      </c>
    </row>
    <row r="8" spans="2:18" ht="25" customHeight="1" x14ac:dyDescent="0.4">
      <c r="B8" s="71" t="s">
        <v>38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2:18" ht="25" customHeight="1" x14ac:dyDescent="0.4">
      <c r="B9" s="72" t="s">
        <v>39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2:18" ht="25" customHeight="1" x14ac:dyDescent="0.4">
      <c r="B10" s="73" t="s">
        <v>40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2:18" ht="25" customHeight="1" x14ac:dyDescent="0.4">
      <c r="B11" s="74"/>
    </row>
    <row r="12" spans="2:18" s="5" customFormat="1" ht="25" customHeight="1" x14ac:dyDescent="0.4">
      <c r="B12" s="99"/>
      <c r="C12" s="59">
        <f>IF(DAY(JanSun1)=1,IF(AND(YEAR(JanSun1+10)=CalendarYear,MONTH(JanSun1+10)=1),JanSun1+10,""),IF(AND(YEAR(JanSun1+17)=CalendarYear,MONTH(JanSun1+17)=1),JanSun1+17,""))</f>
        <v>45307</v>
      </c>
      <c r="D12" s="59">
        <f>IF(DAY(JanSun1)=1,IF(AND(YEAR(JanSun1+11)=CalendarYear,MONTH(JanSun1+11)=1),JanSun1+11,""),IF(AND(YEAR(JanSun1+18)=CalendarYear,MONTH(JanSun1+18)=1),JanSun1+18,""))</f>
        <v>45308</v>
      </c>
      <c r="E12" s="59">
        <f>IF(DAY(JanSun1)=1,IF(AND(YEAR(JanSun1+12)=CalendarYear,MONTH(JanSun1+12)=1),JanSun1+12,""),IF(AND(YEAR(JanSun1+19)=CalendarYear,MONTH(JanSun1+19)=1),JanSun1+19,""))</f>
        <v>45309</v>
      </c>
      <c r="F12" s="59">
        <f>IF(DAY(JanSun1)=1,IF(AND(YEAR(JanSun1+13)=CalendarYear,MONTH(JanSun1+13)=1),JanSun1+13,""),IF(AND(YEAR(JanSun1+20)=CalendarYear,MONTH(JanSun1+20)=1),JanSun1+20,""))</f>
        <v>45310</v>
      </c>
      <c r="G12" s="59">
        <f>IF(DAY(JanSun1)=1,IF(AND(YEAR(JanSun1+14)=CalendarYear,MONTH(JanSun1+14)=1),JanSun1+14,""),IF(AND(YEAR(JanSun1+21)=CalendarYear,MONTH(JanSun1+21)=1),JanSun1+21,""))</f>
        <v>45311</v>
      </c>
      <c r="H12" s="59">
        <f>IF(DAY(JanSun1)=1,IF(AND(YEAR(JanSun1+15)=CalendarYear,MONTH(JanSun1+15)=1),JanSun1+15,""),IF(AND(YEAR(JanSun1+22)=CalendarYear,MONTH(JanSun1+22)=1),JanSun1+22,""))</f>
        <v>45312</v>
      </c>
      <c r="I12" s="59">
        <f>IF(DAY(JanSun1)=1,IF(AND(YEAR(JanSun1+16)=CalendarYear,MONTH(JanSun1+16)=1),JanSun1+16,""),IF(AND(YEAR(JanSun1+23)=CalendarYear,MONTH(JanSun1+23)=1),JanSun1+23,""))</f>
        <v>45313</v>
      </c>
      <c r="J12" s="59">
        <f>IF(DAY(JanSun1)=1,IF(AND(YEAR(JanSun1+17)=CalendarYear,MONTH(JanSun1+17)=1),JanSun1+17,""),IF(AND(YEAR(JanSun1+24)=CalendarYear,MONTH(JanSun1+24)=1),JanSun1+24,""))</f>
        <v>45314</v>
      </c>
      <c r="K12" s="59">
        <f>IF(DAY(JanSun1)=1,IF(AND(YEAR(JanSun1+18)=CalendarYear,MONTH(JanSun1+18)=1),JanSun1+18,""),IF(AND(YEAR(JanSun1+25)=CalendarYear,MONTH(JanSun1+25)=1),JanSun1+25,""))</f>
        <v>45315</v>
      </c>
      <c r="L12" s="59">
        <f>IF(DAY(JanSun1)=1,IF(AND(YEAR(JanSun1+19)=CalendarYear,MONTH(JanSun1+19)=1),JanSun1+19,""),IF(AND(YEAR(JanSun1+26)=CalendarYear,MONTH(JanSun1+26)=1),JanSun1+26,""))</f>
        <v>45316</v>
      </c>
      <c r="M12" s="59">
        <f>IF(DAY(JanSun1)=1,IF(AND(YEAR(JanSun1+20)=CalendarYear,MONTH(JanSun1+20)=1),JanSun1+20,""),IF(AND(YEAR(JanSun1+27)=CalendarYear,MONTH(JanSun1+27)=1),JanSun1+27,""))</f>
        <v>45317</v>
      </c>
      <c r="N12" s="59">
        <f>IF(DAY(JanSun1)=1,IF(AND(YEAR(JanSun1+21)=CalendarYear,MONTH(JanSun1+21)=1),JanSun1+21,""),IF(AND(YEAR(JanSun1+28)=CalendarYear,MONTH(JanSun1+28)=1),JanSun1+28,""))</f>
        <v>45318</v>
      </c>
      <c r="O12" s="59">
        <f>IF(DAY(JanSun1)=1,IF(AND(YEAR(JanSun1+22)=CalendarYear,MONTH(JanSun1+22)=1),JanSun1+22,""),IF(AND(YEAR(JanSun1+29)=CalendarYear,MONTH(JanSun1+29)=1),JanSun1+29,""))</f>
        <v>45319</v>
      </c>
      <c r="P12" s="59">
        <f>IF(DAY(JanSun1)=1,IF(AND(YEAR(JanSun1+23)=CalendarYear,MONTH(JanSun1+23)=1),JanSun1+23,""),IF(AND(YEAR(JanSun1+30)=CalendarYear,MONTH(JanSun1+30)=1),JanSun1+30,""))</f>
        <v>45320</v>
      </c>
      <c r="Q12" s="59">
        <f>IF(DAY(JanSun1)=1,IF(AND(YEAR(JanSun1+24)=CalendarYear,MONTH(JanSun1+24)=1),JanSun1+24,""),IF(AND(YEAR(JanSun1+31)=CalendarYear,MONTH(JanSun1+31)=1),JanSun1+31,""))</f>
        <v>45321</v>
      </c>
      <c r="R12" s="7">
        <f>IF(DAY(JanSun1)=1,IF(AND(YEAR(JanSun1+25)=CalendarYear,MONTH(JanSun1+25)=1),JanSun1+25,""),IF(AND(YEAR(JanSun1+32)=CalendarYear,MONTH(JanSun1+32)=1),JanSun1+32,""))</f>
        <v>45322</v>
      </c>
    </row>
    <row r="13" spans="2:18" s="5" customFormat="1" ht="25" customHeight="1" x14ac:dyDescent="0.4">
      <c r="B13" s="100"/>
      <c r="C13" s="60" t="s">
        <v>3</v>
      </c>
      <c r="D13" s="60" t="s">
        <v>4</v>
      </c>
      <c r="E13" s="60" t="s">
        <v>5</v>
      </c>
      <c r="F13" s="60" t="s">
        <v>6</v>
      </c>
      <c r="G13" s="60" t="s">
        <v>7</v>
      </c>
      <c r="H13" s="60" t="s">
        <v>1</v>
      </c>
      <c r="I13" s="60" t="s">
        <v>2</v>
      </c>
      <c r="J13" s="60" t="s">
        <v>3</v>
      </c>
      <c r="K13" s="60" t="s">
        <v>4</v>
      </c>
      <c r="L13" s="60" t="s">
        <v>5</v>
      </c>
      <c r="M13" s="60" t="s">
        <v>6</v>
      </c>
      <c r="N13" s="60" t="s">
        <v>7</v>
      </c>
      <c r="O13" s="60" t="s">
        <v>1</v>
      </c>
      <c r="P13" s="60" t="s">
        <v>2</v>
      </c>
      <c r="Q13" s="60" t="s">
        <v>3</v>
      </c>
      <c r="R13" s="58" t="s">
        <v>4</v>
      </c>
    </row>
    <row r="14" spans="2:18" ht="25" customHeight="1" x14ac:dyDescent="0.4">
      <c r="B14" s="71" t="s">
        <v>38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2:18" ht="25" customHeight="1" x14ac:dyDescent="0.4">
      <c r="B15" s="72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8" ht="25" customHeight="1" x14ac:dyDescent="0.4">
      <c r="B16" s="7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2:18" ht="25" customHeight="1" x14ac:dyDescent="0.4">
      <c r="B17" s="74"/>
    </row>
    <row r="18" spans="2:18" s="4" customFormat="1" ht="25" customHeight="1" x14ac:dyDescent="0.4">
      <c r="B18" s="75">
        <f>DATE(CalendarYear,2,1)</f>
        <v>45323</v>
      </c>
      <c r="C18" s="16">
        <f>IF(DAY(FebSun1)=1,"",IF(AND(YEAR(FebSun1+5)=CalendarYear,MONTH(FebSun1+5)=2),FebSun1+5,""))</f>
        <v>45323</v>
      </c>
      <c r="D18" s="16">
        <f>IF(DAY(FebSun1)=1,"",IF(AND(YEAR(FebSun1+6)=CalendarYear,MONTH(FebSun1+6)=2),FebSun1+6,""))</f>
        <v>45324</v>
      </c>
      <c r="E18" s="16">
        <f>IF(DAY(FebSun1)=1,IF(AND(YEAR(FebSun1)=CalendarYear,MONTH(FebSun1)=2),FebSun1,""),IF(AND(YEAR(FebSun1+7)=CalendarYear,MONTH(FebSun1+7)=2),FebSun1+7,""))</f>
        <v>45325</v>
      </c>
      <c r="F18" s="16">
        <f>IF(DAY(FebSun1)=1,IF(AND(YEAR(FebSun1+1)=CalendarYear,MONTH(FebSun1+1)=2),FebSun1+1,""),IF(AND(YEAR(FebSun1+8)=CalendarYear,MONTH(FebSun1+8)=2),FebSun1+8,""))</f>
        <v>45326</v>
      </c>
      <c r="G18" s="16">
        <f>IF(DAY(FebSun1)=1,IF(AND(YEAR(FebSun1+2)=CalendarYear,MONTH(FebSun1+2)=2),FebSun1+2,""),IF(AND(YEAR(FebSun1+9)=CalendarYear,MONTH(FebSun1+9)=2),FebSun1+9,""))</f>
        <v>45327</v>
      </c>
      <c r="H18" s="16">
        <f>IF(DAY(FebSun1)=1,IF(AND(YEAR(FebSun1+3)=CalendarYear,MONTH(FebSun1+3)=2),FebSun1+3,""),IF(AND(YEAR(FebSun1+10)=CalendarYear,MONTH(FebSun1+10)=2),FebSun1+10,""))</f>
        <v>45328</v>
      </c>
      <c r="I18" s="16">
        <f>IF(DAY(FebSun1)=1,IF(AND(YEAR(FebSun1+4)=CalendarYear,MONTH(FebSun1+4)=2),FebSun1+4,""),IF(AND(YEAR(FebSun1+11)=CalendarYear,MONTH(FebSun1+11)=2),FebSun1+11,""))</f>
        <v>45329</v>
      </c>
      <c r="J18" s="16">
        <f>IF(DAY(FebSun1)=1,IF(AND(YEAR(FebSun1+5)=CalendarYear,MONTH(FebSun1+5)=2),FebSun1+5,""),IF(AND(YEAR(FebSun1+12)=CalendarYear,MONTH(FebSun1+12)=2),FebSun1+12,""))</f>
        <v>45330</v>
      </c>
      <c r="K18" s="16">
        <f>IF(DAY(FebSun1)=1,IF(AND(YEAR(FebSun1+6)=CalendarYear,MONTH(FebSun1+6)=2),FebSun1+6,""),IF(AND(YEAR(FebSun1+13)=CalendarYear,MONTH(FebSun1+13)=2),FebSun1+13,""))</f>
        <v>45331</v>
      </c>
      <c r="L18" s="16">
        <f>IF(DAY(FebSun1)=1,IF(AND(YEAR(FebSun1+7)=CalendarYear,MONTH(FebSun1+7)=2),FebSun1+7,""),IF(AND(YEAR(FebSun1+14)=CalendarYear,MONTH(FebSun1+14)=2),FebSun1+14,""))</f>
        <v>45332</v>
      </c>
      <c r="M18" s="16">
        <f>IF(DAY(FebSun1)=1,IF(AND(YEAR(FebSun1+8)=CalendarYear,MONTH(FebSun1+8)=2),FebSun1+8,""),IF(AND(YEAR(FebSun1+15)=CalendarYear,MONTH(FebSun1+15)=2),FebSun1+15,""))</f>
        <v>45333</v>
      </c>
      <c r="N18" s="16">
        <f>IF(DAY(FebSun1)=1,IF(AND(YEAR(FebSun1+9)=CalendarYear,MONTH(FebSun1+9)=2),FebSun1+9,""),IF(AND(YEAR(FebSun1+16)=CalendarYear,MONTH(FebSun1+16)=2),FebSun1+16,""))</f>
        <v>45334</v>
      </c>
      <c r="O18" s="16">
        <f>IF(DAY(FebSun1)=1,IF(AND(YEAR(FebSun1+10)=CalendarYear,MONTH(FebSun1+10)=2),FebSun1+10,""),IF(AND(YEAR(FebSun1+17)=CalendarYear,MONTH(FebSun1+17)=2),FebSun1+17,""))</f>
        <v>45335</v>
      </c>
      <c r="P18" s="16">
        <f>IF(DAY(FebSun1)=1,IF(AND(YEAR(FebSun1+11)=CalendarYear,MONTH(FebSun1+11)=2),FebSun1+11,""),IF(AND(YEAR(FebSun1+18)=CalendarYear,MONTH(FebSun1+18)=2),FebSun1+18,""))</f>
        <v>45336</v>
      </c>
      <c r="Q18" s="16">
        <f>IF(DAY(FebSun1)=1,IF(AND(YEAR(FebSun1+12)=CalendarYear,MONTH(FebSun1+12)=2),FebSun1+12,""),IF(AND(YEAR(FebSun1+19)=CalendarYear,MONTH(FebSun1+19)=2),FebSun1+19,""))</f>
        <v>45337</v>
      </c>
    </row>
    <row r="19" spans="2:18" s="4" customFormat="1" ht="25" customHeight="1" x14ac:dyDescent="0.4">
      <c r="B19" s="76"/>
      <c r="C19" s="17" t="s">
        <v>5</v>
      </c>
      <c r="D19" s="17" t="s">
        <v>6</v>
      </c>
      <c r="E19" s="17" t="s">
        <v>7</v>
      </c>
      <c r="F19" s="17" t="s">
        <v>1</v>
      </c>
      <c r="G19" s="17" t="s">
        <v>2</v>
      </c>
      <c r="H19" s="17" t="s">
        <v>3</v>
      </c>
      <c r="I19" s="17" t="s">
        <v>4</v>
      </c>
      <c r="J19" s="17" t="s">
        <v>5</v>
      </c>
      <c r="K19" s="17" t="s">
        <v>6</v>
      </c>
      <c r="L19" s="17" t="s">
        <v>7</v>
      </c>
      <c r="M19" s="17" t="s">
        <v>1</v>
      </c>
      <c r="N19" s="17" t="s">
        <v>2</v>
      </c>
      <c r="O19" s="17" t="s">
        <v>3</v>
      </c>
      <c r="P19" s="17" t="s">
        <v>4</v>
      </c>
      <c r="Q19" s="17" t="s">
        <v>5</v>
      </c>
    </row>
    <row r="20" spans="2:18" ht="25" customHeight="1" x14ac:dyDescent="0.4">
      <c r="B20" s="71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8" ht="25" customHeight="1" x14ac:dyDescent="0.4">
      <c r="B21" s="72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8" ht="25" customHeight="1" x14ac:dyDescent="0.4">
      <c r="B22" s="7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8" ht="25" customHeight="1" x14ac:dyDescent="0.4">
      <c r="B23" s="74"/>
    </row>
    <row r="24" spans="2:18" s="4" customFormat="1" ht="25" customHeight="1" x14ac:dyDescent="0.4">
      <c r="B24" s="99"/>
      <c r="C24" s="16">
        <f>IF(DAY(FebSun1)=1,IF(AND(YEAR(FebSun1+13)=CalendarYear,MONTH(FebSun1+13)=2),FebSun1+13,""),IF(AND(YEAR(FebSun1+20)=CalendarYear,MONTH(FebSun1+20)=2),FebSun1+20,""))</f>
        <v>45338</v>
      </c>
      <c r="D24" s="16">
        <f>IF(DAY(FebSun1)=1,IF(AND(YEAR(FebSun1+14)=CalendarYear,MONTH(FebSun1+14)=2),FebSun1+14,""),IF(AND(YEAR(FebSun1+21)=CalendarYear,MONTH(FebSun1+21)=2),FebSun1+21,""))</f>
        <v>45339</v>
      </c>
      <c r="E24" s="16">
        <f>IF(DAY(FebSun1)=1,IF(AND(YEAR(FebSun1+15)=CalendarYear,MONTH(FebSun1+15)=2),FebSun1+15,""),IF(AND(YEAR(FebSun1+22)=CalendarYear,MONTH(FebSun1+22)=2),FebSun1+22,""))</f>
        <v>45340</v>
      </c>
      <c r="F24" s="16">
        <f>IF(DAY(FebSun1)=1,IF(AND(YEAR(FebSun1+16)=CalendarYear,MONTH(FebSun1+16)=2),FebSun1+16,""),IF(AND(YEAR(FebSun1+23)=CalendarYear,MONTH(FebSun1+23)=2),FebSun1+23,""))</f>
        <v>45341</v>
      </c>
      <c r="G24" s="16">
        <f>IF(DAY(FebSun1)=1,IF(AND(YEAR(FebSun1+17)=CalendarYear,MONTH(FebSun1+17)=2),FebSun1+17,""),IF(AND(YEAR(FebSun1+24)=CalendarYear,MONTH(FebSun1+24)=2),FebSun1+24,""))</f>
        <v>45342</v>
      </c>
      <c r="H24" s="16">
        <f>IF(DAY(FebSun1)=1,IF(AND(YEAR(FebSun1+18)=CalendarYear,MONTH(FebSun1+18)=2),FebSun1+18,""),IF(AND(YEAR(FebSun1+25)=CalendarYear,MONTH(FebSun1+25)=2),FebSun1+25,""))</f>
        <v>45343</v>
      </c>
      <c r="I24" s="16">
        <f>IF(DAY(FebSun1)=1,IF(AND(YEAR(FebSun1+19)=CalendarYear,MONTH(FebSun1+19)=2),FebSun1+19,""),IF(AND(YEAR(FebSun1+26)=CalendarYear,MONTH(FebSun1+26)=2),FebSun1+26,""))</f>
        <v>45344</v>
      </c>
      <c r="J24" s="16">
        <f>IF(DAY(FebSun1)=1,IF(AND(YEAR(FebSun1+20)=CalendarYear,MONTH(FebSun1+20)=2),FebSun1+20,""),IF(AND(YEAR(FebSun1+27)=CalendarYear,MONTH(FebSun1+27)=2),FebSun1+27,""))</f>
        <v>45345</v>
      </c>
      <c r="K24" s="16">
        <f>IF(DAY(FebSun1)=1,IF(AND(YEAR(FebSun1+21)=CalendarYear,MONTH(FebSun1+21)=2),FebSun1+21,""),IF(AND(YEAR(FebSun1+28)=CalendarYear,MONTH(FebSun1+28)=2),FebSun1+28,""))</f>
        <v>45346</v>
      </c>
      <c r="L24" s="16">
        <f>IF(DAY(FebSun1)=1,IF(AND(YEAR(FebSun1+22)=CalendarYear,MONTH(FebSun1+22)=2),FebSun1+22,""),IF(AND(YEAR(FebSun1+29)=CalendarYear,MONTH(FebSun1+29)=2),FebSun1+29,""))</f>
        <v>45347</v>
      </c>
      <c r="M24" s="16">
        <f>IF(DAY(FebSun1)=1,IF(AND(YEAR(FebSun1+23)=CalendarYear,MONTH(FebSun1+23)=2),FebSun1+23,""),IF(AND(YEAR(FebSun1+30)=CalendarYear,MONTH(FebSun1+30)=2),FebSun1+30,""))</f>
        <v>45348</v>
      </c>
      <c r="N24" s="16">
        <f>IF(DAY(FebSun1)=1,IF(AND(YEAR(FebSun1+24)=CalendarYear,MONTH(FebSun1+24)=2),FebSun1+24,""),IF(AND(YEAR(FebSun1+31)=CalendarYear,MONTH(FebSun1+31)=2),FebSun1+31,""))</f>
        <v>45349</v>
      </c>
      <c r="O24" s="7">
        <f>IF(DAY(FebSun1)=1,IF(AND(YEAR(FebSun1+25)=CalendarYear,MONTH(FebSun1+25)=2),FebSun1+25,""),IF(AND(YEAR(FebSun1+32)=CalendarYear,MONTH(FebSun1+32)=2),FebSun1+32,""))</f>
        <v>45350</v>
      </c>
      <c r="P24" s="7">
        <f>IF(DAY(FebSun1)=1,IF(AND(YEAR(FebSun1+26)=CalendarYear,MONTH(FebSun1+26)=2),FebSun1+26,""),IF(AND(YEAR(FebSun1+33)=CalendarYear,MONTH(FebSun1+33)=2),FebSun1+33,""))</f>
        <v>45351</v>
      </c>
      <c r="Q24" s="7" t="str">
        <f>IF(DAY(FebSun1)=1,IF(AND(YEAR(FebSun1+27)=CalendarYear,MONTH(FebSun1+27)=2),FebSun1+27,""),IF(AND(YEAR(FebSun1+34)=CalendarYear,MONTH(FebSun1+34)=2),FebSun1+34,""))</f>
        <v/>
      </c>
      <c r="R24" s="7" t="str">
        <f>IF(DAY(FebSun1)=1,IF(AND(YEAR(FebSun1+28)=CalendarYear,MONTH(FebSun1+28)=2),FebSun1+28,""),IF(AND(YEAR(FebSun1+35)=CalendarYear,MONTH(FebSun1+35)=2),FebSun1+35,""))</f>
        <v/>
      </c>
    </row>
    <row r="25" spans="2:18" s="4" customFormat="1" ht="25" customHeight="1" x14ac:dyDescent="0.4">
      <c r="B25" s="101"/>
      <c r="C25" s="17" t="s">
        <v>6</v>
      </c>
      <c r="D25" s="17" t="s">
        <v>7</v>
      </c>
      <c r="E25" s="17" t="s">
        <v>1</v>
      </c>
      <c r="F25" s="17" t="s">
        <v>2</v>
      </c>
      <c r="G25" s="17" t="s">
        <v>3</v>
      </c>
      <c r="H25" s="17" t="s">
        <v>4</v>
      </c>
      <c r="I25" s="17" t="s">
        <v>5</v>
      </c>
      <c r="J25" s="17" t="s">
        <v>6</v>
      </c>
      <c r="K25" s="17" t="s">
        <v>7</v>
      </c>
      <c r="L25" s="17" t="s">
        <v>1</v>
      </c>
      <c r="M25" s="17" t="s">
        <v>2</v>
      </c>
      <c r="N25" s="17" t="s">
        <v>3</v>
      </c>
      <c r="O25" s="6" t="s">
        <v>4</v>
      </c>
      <c r="P25" s="6" t="s">
        <v>5</v>
      </c>
      <c r="Q25" s="6" t="s">
        <v>6</v>
      </c>
      <c r="R25" s="6" t="s">
        <v>7</v>
      </c>
    </row>
    <row r="26" spans="2:18" ht="25" customHeight="1" x14ac:dyDescent="0.4">
      <c r="B26" s="71" t="s">
        <v>38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tr">
        <f>IF(OR(NOT(ISNUMBER(Q24)),Q24&lt;Job1_StartDate),"",IF(MID(Job1_Pattern,MOD(Q24-Job1_StartDate,LEN(Job1_Pattern))+1,1)=Job1_Shift1_Code,1,IF(MID(Job1_Pattern,MOD(Q24-Job1_StartDate,LEN(Job1_Pattern))+1,1)=Job1_Shift2_Code,2,IF(MID(Job1_Pattern,MOD(Q24-Job1_StartDate,LEN(Job1_Pattern))+1,1)=Job1_Shift3_Code,3,""))))</f>
        <v/>
      </c>
      <c r="R26" s="12" t="str">
        <f>IF(OR(NOT(ISNUMBER(R24)),R24&lt;Job1_StartDate),"",IF(MID(Job1_Pattern,MOD(R24-Job1_StartDate,LEN(Job1_Pattern))+1,1)=Job1_Shift1_Code,1,IF(MID(Job1_Pattern,MOD(R24-Job1_StartDate,LEN(Job1_Pattern))+1,1)=Job1_Shift2_Code,2,IF(MID(Job1_Pattern,MOD(R24-Job1_StartDate,LEN(Job1_Pattern))+1,1)=Job1_Shift3_Code,3,""))))</f>
        <v/>
      </c>
    </row>
    <row r="27" spans="2:18" ht="25" customHeight="1" x14ac:dyDescent="0.4">
      <c r="B27" s="72" t="s">
        <v>39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 t="str">
        <f>IF(OR(NOT(ISNUMBER(Q24)),Q24&lt;Job2_StartDate),"",IF(MID(Job2_Pattern,MOD(Q24-Job2_StartDate,LEN(Job2_Pattern))+1,1)=Job2_Shift1_Code,1,IF(MID(Job2_Pattern,MOD(Q24-Job2_StartDate,LEN(Job2_Pattern))+1,1)=Job2_Shift2_Code,2,IF(MID(Job2_Pattern,MOD(Q24-Job2_StartDate,LEN(Job2_Pattern))+1,1)=Job2_Shift3_Code,3,""))))</f>
        <v/>
      </c>
      <c r="R27" s="13" t="str">
        <f>IF(OR(NOT(ISNUMBER(R24)),R24&lt;Job2_StartDate),"",IF(MID(Job2_Pattern,MOD(R24-Job2_StartDate,LEN(Job2_Pattern))+1,1)=Job2_Shift1_Code,1,IF(MID(Job2_Pattern,MOD(R24-Job2_StartDate,LEN(Job2_Pattern))+1,1)=Job2_Shift2_Code,2,IF(MID(Job2_Pattern,MOD(R24-Job2_StartDate,LEN(Job2_Pattern))+1,1)=Job2_Shift3_Code,3,""))))</f>
        <v/>
      </c>
    </row>
    <row r="28" spans="2:18" ht="25" customHeight="1" x14ac:dyDescent="0.4">
      <c r="B28" s="73" t="s">
        <v>40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 t="str">
        <f>IF(OR(NOT(ISNUMBER(Q24)),Q24&lt;Job3_StartDate),"",IF(MID(Job3_Pattern,MOD(Q24-Job3_StartDate,LEN(Job3_Pattern))+1,1)=Job3_Shift1_Code,1,IF(MID(Job3_Pattern,MOD(Q24-Job3_StartDate,LEN(Job3_Pattern))+1,1)=Job3_Shift2_Code,2,IF(MID(Job3_Pattern,MOD(Q24-Job3_StartDate,LEN(Job3_Pattern))+1,1)=Job3_Shift3_Code,3,""))))</f>
        <v/>
      </c>
      <c r="R28" s="13" t="str">
        <f>IF(OR(NOT(ISNUMBER(R24)),R24&lt;Job3_StartDate),"",IF(MID(Job3_Pattern,MOD(R24-Job3_StartDate,LEN(Job3_Pattern))+1,1)=Job3_Shift1_Code,1,IF(MID(Job3_Pattern,MOD(R24-Job3_StartDate,LEN(Job3_Pattern))+1,1)=Job3_Shift2_Code,2,IF(MID(Job3_Pattern,MOD(R24-Job3_StartDate,LEN(Job3_Pattern))+1,1)=Job3_Shift3_Code,3,""))))</f>
        <v/>
      </c>
    </row>
    <row r="29" spans="2:18" ht="25" customHeight="1" x14ac:dyDescent="0.4">
      <c r="B29" s="74"/>
    </row>
    <row r="30" spans="2:18" s="5" customFormat="1" ht="25" customHeight="1" x14ac:dyDescent="0.4">
      <c r="B30" s="75">
        <f>DATE(CalendarYear,3,1)</f>
        <v>45352</v>
      </c>
      <c r="C30" s="16">
        <f>IF(DAY(MarSun1)=1,"",IF(AND(YEAR(MarSun1+6)=CalendarYear,MONTH(MarSun1+6)=3),MarSun1+6,""))</f>
        <v>45352</v>
      </c>
      <c r="D30" s="16">
        <f>IF(DAY(MarSun1)=1,IF(AND(YEAR(MarSun1)=CalendarYear,MONTH(MarSun1)=3),MarSun1,""),IF(AND(YEAR(MarSun1+7)=CalendarYear,MONTH(MarSun1+7)=3),MarSun1+7,""))</f>
        <v>45353</v>
      </c>
      <c r="E30" s="16">
        <f>IF(DAY(MarSun1)=1,IF(AND(YEAR(MarSun1+1)=CalendarYear,MONTH(MarSun1+1)=3),MarSun1+1,""),IF(AND(YEAR(MarSun1+8)=CalendarYear,MONTH(MarSun1+8)=3),MarSun1+8,""))</f>
        <v>45354</v>
      </c>
      <c r="F30" s="16">
        <f>IF(DAY(MarSun1)=1,IF(AND(YEAR(MarSun1+2)=CalendarYear,MONTH(MarSun1+2)=3),MarSun1+2,""),IF(AND(YEAR(MarSun1+9)=CalendarYear,MONTH(MarSun1+9)=3),MarSun1+9,""))</f>
        <v>45355</v>
      </c>
      <c r="G30" s="16">
        <f>IF(DAY(MarSun1)=1,IF(AND(YEAR(MarSun1+3)=CalendarYear,MONTH(MarSun1+3)=3),MarSun1+3,""),IF(AND(YEAR(MarSun1+10)=CalendarYear,MONTH(MarSun1+10)=3),MarSun1+10,""))</f>
        <v>45356</v>
      </c>
      <c r="H30" s="16">
        <f>IF(DAY(MarSun1)=1,IF(AND(YEAR(MarSun1+4)=CalendarYear,MONTH(MarSun1+4)=3),MarSun1+4,""),IF(AND(YEAR(MarSun1+11)=CalendarYear,MONTH(MarSun1+11)=3),MarSun1+11,""))</f>
        <v>45357</v>
      </c>
      <c r="I30" s="16">
        <f>IF(DAY(MarSun1)=1,IF(AND(YEAR(MarSun1+5)=CalendarYear,MONTH(MarSun1+5)=3),MarSun1+5,""),IF(AND(YEAR(MarSun1+12)=CalendarYear,MONTH(MarSun1+12)=3),MarSun1+12,""))</f>
        <v>45358</v>
      </c>
      <c r="J30" s="16">
        <f>IF(DAY(MarSun1)=1,IF(AND(YEAR(MarSun1+6)=CalendarYear,MONTH(MarSun1+6)=3),MarSun1+6,""),IF(AND(YEAR(MarSun1+13)=CalendarYear,MONTH(MarSun1+13)=3),MarSun1+13,""))</f>
        <v>45359</v>
      </c>
      <c r="K30" s="16">
        <f>IF(DAY(MarSun1)=1,IF(AND(YEAR(MarSun1+7)=CalendarYear,MONTH(MarSun1+7)=3),MarSun1+7,""),IF(AND(YEAR(MarSun1+14)=CalendarYear,MONTH(MarSun1+14)=3),MarSun1+14,""))</f>
        <v>45360</v>
      </c>
      <c r="L30" s="16">
        <f>IF(DAY(MarSun1)=1,IF(AND(YEAR(MarSun1+8)=CalendarYear,MONTH(MarSun1+8)=3),MarSun1+8,""),IF(AND(YEAR(MarSun1+15)=CalendarYear,MONTH(MarSun1+15)=3),MarSun1+15,""))</f>
        <v>45361</v>
      </c>
      <c r="M30" s="16">
        <f>IF(DAY(MarSun1)=1,IF(AND(YEAR(MarSun1+9)=CalendarYear,MONTH(MarSun1+9)=3),MarSun1+9,""),IF(AND(YEAR(MarSun1+16)=CalendarYear,MONTH(MarSun1+16)=3),MarSun1+16,""))</f>
        <v>45362</v>
      </c>
      <c r="N30" s="16">
        <f>IF(DAY(MarSun1)=1,IF(AND(YEAR(MarSun1+10)=CalendarYear,MONTH(MarSun1+10)=3),MarSun1+10,""),IF(AND(YEAR(MarSun1+17)=CalendarYear,MONTH(MarSun1+17)=3),MarSun1+17,""))</f>
        <v>45363</v>
      </c>
      <c r="O30" s="16">
        <f>IF(DAY(MarSun1)=1,IF(AND(YEAR(MarSun1+11)=CalendarYear,MONTH(MarSun1+11)=3),MarSun1+11,""),IF(AND(YEAR(MarSun1+18)=CalendarYear,MONTH(MarSun1+18)=3),MarSun1+18,""))</f>
        <v>45364</v>
      </c>
      <c r="P30" s="16">
        <f>IF(DAY(MarSun1)=1,IF(AND(YEAR(MarSun1+12)=CalendarYear,MONTH(MarSun1+12)=3),MarSun1+12,""),IF(AND(YEAR(MarSun1+19)=CalendarYear,MONTH(MarSun1+19)=3),MarSun1+19,""))</f>
        <v>45365</v>
      </c>
      <c r="Q30" s="16">
        <f>IF(DAY(MarSun1)=1,IF(AND(YEAR(MarSun1+13)=CalendarYear,MONTH(MarSun1+13)=3),MarSun1+13,""),IF(AND(YEAR(MarSun1+20)=CalendarYear,MONTH(MarSun1+20)=3),MarSun1+20,""))</f>
        <v>45366</v>
      </c>
    </row>
    <row r="31" spans="2:18" s="5" customFormat="1" ht="25" customHeight="1" x14ac:dyDescent="0.4">
      <c r="B31" s="76"/>
      <c r="C31" s="17" t="s">
        <v>6</v>
      </c>
      <c r="D31" s="17" t="s">
        <v>7</v>
      </c>
      <c r="E31" s="17" t="s">
        <v>1</v>
      </c>
      <c r="F31" s="17" t="s">
        <v>2</v>
      </c>
      <c r="G31" s="17" t="s">
        <v>3</v>
      </c>
      <c r="H31" s="17" t="s">
        <v>4</v>
      </c>
      <c r="I31" s="17" t="s">
        <v>5</v>
      </c>
      <c r="J31" s="17" t="s">
        <v>6</v>
      </c>
      <c r="K31" s="17" t="s">
        <v>7</v>
      </c>
      <c r="L31" s="17" t="s">
        <v>1</v>
      </c>
      <c r="M31" s="17" t="s">
        <v>2</v>
      </c>
      <c r="N31" s="17" t="s">
        <v>3</v>
      </c>
      <c r="O31" s="17" t="s">
        <v>4</v>
      </c>
      <c r="P31" s="17" t="s">
        <v>5</v>
      </c>
      <c r="Q31" s="17" t="s">
        <v>6</v>
      </c>
    </row>
    <row r="32" spans="2:18" ht="25" customHeight="1" x14ac:dyDescent="0.4">
      <c r="B32" s="71" t="s">
        <v>38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2:18" ht="25" customHeight="1" x14ac:dyDescent="0.4">
      <c r="B33" s="72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8" ht="25" customHeight="1" x14ac:dyDescent="0.4">
      <c r="B34" s="73" t="s">
        <v>40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8" ht="25" customHeight="1" x14ac:dyDescent="0.4">
      <c r="B35" s="74"/>
    </row>
    <row r="36" spans="2:18" s="5" customFormat="1" ht="25" customHeight="1" x14ac:dyDescent="0.4">
      <c r="B36" s="99"/>
      <c r="C36" s="16">
        <f>IF(DAY(MarSun1)=1,IF(AND(YEAR(MarSun1+14)=CalendarYear,MONTH(MarSun1+14)=3),MarSun1+14,""),IF(AND(YEAR(MarSun1+21)=CalendarYear,MONTH(MarSun1+21)=3),MarSun1+21,""))</f>
        <v>45367</v>
      </c>
      <c r="D36" s="16">
        <f>IF(DAY(MarSun1)=1,IF(AND(YEAR(MarSun1+15)=CalendarYear,MONTH(MarSun1+15)=3),MarSun1+15,""),IF(AND(YEAR(MarSun1+22)=CalendarYear,MONTH(MarSun1+22)=3),MarSun1+22,""))</f>
        <v>45368</v>
      </c>
      <c r="E36" s="16">
        <f>IF(DAY(MarSun1)=1,IF(AND(YEAR(MarSun1+16)=CalendarYear,MONTH(MarSun1+16)=3),MarSun1+16,""),IF(AND(YEAR(MarSun1+23)=CalendarYear,MONTH(MarSun1+23)=3),MarSun1+23,""))</f>
        <v>45369</v>
      </c>
      <c r="F36" s="16">
        <f>IF(DAY(MarSun1)=1,IF(AND(YEAR(MarSun1+17)=CalendarYear,MONTH(MarSun1+17)=3),MarSun1+17,""),IF(AND(YEAR(MarSun1+24)=CalendarYear,MONTH(MarSun1+24)=3),MarSun1+24,""))</f>
        <v>45370</v>
      </c>
      <c r="G36" s="16">
        <f>IF(DAY(MarSun1)=1,IF(AND(YEAR(MarSun1+18)=CalendarYear,MONTH(MarSun1+18)=3),MarSun1+18,""),IF(AND(YEAR(MarSun1+25)=CalendarYear,MONTH(MarSun1+25)=3),MarSun1+25,""))</f>
        <v>45371</v>
      </c>
      <c r="H36" s="16">
        <f>IF(DAY(MarSun1)=1,IF(AND(YEAR(MarSun1+19)=CalendarYear,MONTH(MarSun1+19)=3),MarSun1+19,""),IF(AND(YEAR(MarSun1+26)=CalendarYear,MONTH(MarSun1+26)=3),MarSun1+26,""))</f>
        <v>45372</v>
      </c>
      <c r="I36" s="16">
        <f>IF(DAY(MarSun1)=1,IF(AND(YEAR(MarSun1+20)=CalendarYear,MONTH(MarSun1+20)=3),MarSun1+20,""),IF(AND(YEAR(MarSun1+27)=CalendarYear,MONTH(MarSun1+27)=3),MarSun1+27,""))</f>
        <v>45373</v>
      </c>
      <c r="J36" s="16">
        <f>IF(DAY(MarSun1)=1,IF(AND(YEAR(MarSun1+21)=CalendarYear,MONTH(MarSun1+21)=3),MarSun1+21,""),IF(AND(YEAR(MarSun1+28)=CalendarYear,MONTH(MarSun1+28)=3),MarSun1+28,""))</f>
        <v>45374</v>
      </c>
      <c r="K36" s="16">
        <f>IF(DAY(MarSun1)=1,IF(AND(YEAR(MarSun1+22)=CalendarYear,MONTH(MarSun1+22)=3),MarSun1+22,""),IF(AND(YEAR(MarSun1+29)=CalendarYear,MONTH(MarSun1+29)=3),MarSun1+29,""))</f>
        <v>45375</v>
      </c>
      <c r="L36" s="16">
        <f>IF(DAY(MarSun1)=1,IF(AND(YEAR(MarSun1+23)=CalendarYear,MONTH(MarSun1+23)=3),MarSun1+23,""),IF(AND(YEAR(MarSun1+30)=CalendarYear,MONTH(MarSun1+30)=3),MarSun1+30,""))</f>
        <v>45376</v>
      </c>
      <c r="M36" s="16">
        <f>IF(DAY(MarSun1)=1,IF(AND(YEAR(MarSun1+24)=CalendarYear,MONTH(MarSun1+24)=3),MarSun1+24,""),IF(AND(YEAR(MarSun1+31)=CalendarYear,MONTH(MarSun1+31)=3),MarSun1+31,""))</f>
        <v>45377</v>
      </c>
      <c r="N36" s="16">
        <f>IF(DAY(MarSun1)=1,IF(AND(YEAR(MarSun1+25)=CalendarYear,MONTH(MarSun1+25)=3),MarSun1+25,""),IF(AND(YEAR(MarSun1+32)=CalendarYear,MONTH(MarSun1+32)=3),MarSun1+32,""))</f>
        <v>45378</v>
      </c>
      <c r="O36" s="16">
        <f>IF(DAY(MarSun1)=1,IF(AND(YEAR(MarSun1+26)=CalendarYear,MONTH(MarSun1+26)=3),MarSun1+26,""),IF(AND(YEAR(MarSun1+33)=CalendarYear,MONTH(MarSun1+33)=3),MarSun1+33,""))</f>
        <v>45379</v>
      </c>
      <c r="P36" s="16">
        <f>IF(DAY(MarSun1)=1,IF(AND(YEAR(MarSun1+27)=CalendarYear,MONTH(MarSun1+27)=3),MarSun1+27,""),IF(AND(YEAR(MarSun1+34)=CalendarYear,MONTH(MarSun1+34)=3),MarSun1+34,""))</f>
        <v>45380</v>
      </c>
      <c r="Q36" s="7">
        <f>IF(DAY(MarSun1)=1,IF(AND(YEAR(MarSun1+28)=CalendarYear,MONTH(MarSun1+28)=3),MarSun1+28,""),IF(AND(YEAR(MarSun1+35)=CalendarYear,MONTH(MarSun1+35)=3),MarSun1+35,""))</f>
        <v>45381</v>
      </c>
      <c r="R36" s="7">
        <f>IF(DAY(MarSun1)=1,IF(AND(YEAR(MarSun1+29)=CalendarYear,MONTH(MarSun1+29)=3),MarSun1+29,""),IF(AND(YEAR(MarSun1+36)=CalendarYear,MONTH(MarSun1+36)=3),MarSun1+36,""))</f>
        <v>45382</v>
      </c>
    </row>
    <row r="37" spans="2:18" s="5" customFormat="1" ht="25" customHeight="1" x14ac:dyDescent="0.4">
      <c r="B37" s="101"/>
      <c r="C37" s="17" t="s">
        <v>7</v>
      </c>
      <c r="D37" s="17" t="s">
        <v>1</v>
      </c>
      <c r="E37" s="17" t="s">
        <v>2</v>
      </c>
      <c r="F37" s="17" t="s">
        <v>3</v>
      </c>
      <c r="G37" s="17" t="s">
        <v>4</v>
      </c>
      <c r="H37" s="17" t="s">
        <v>5</v>
      </c>
      <c r="I37" s="17" t="s">
        <v>6</v>
      </c>
      <c r="J37" s="17" t="s">
        <v>7</v>
      </c>
      <c r="K37" s="17" t="s">
        <v>1</v>
      </c>
      <c r="L37" s="17" t="s">
        <v>2</v>
      </c>
      <c r="M37" s="17" t="s">
        <v>3</v>
      </c>
      <c r="N37" s="17" t="s">
        <v>4</v>
      </c>
      <c r="O37" s="17" t="s">
        <v>5</v>
      </c>
      <c r="P37" s="17" t="s">
        <v>6</v>
      </c>
      <c r="Q37" s="6" t="s">
        <v>7</v>
      </c>
      <c r="R37" s="6" t="s">
        <v>1</v>
      </c>
    </row>
    <row r="38" spans="2:18" ht="25" customHeight="1" x14ac:dyDescent="0.4">
      <c r="B38" s="71" t="s">
        <v>38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2:18" ht="25" customHeight="1" x14ac:dyDescent="0.4">
      <c r="B39" s="72" t="s">
        <v>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2:18" ht="25" customHeight="1" x14ac:dyDescent="0.4">
      <c r="B40" s="73" t="s">
        <v>40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2:18" ht="25" customHeight="1" x14ac:dyDescent="0.4">
      <c r="B41" s="74"/>
    </row>
    <row r="42" spans="2:18" s="5" customFormat="1" ht="25" customHeight="1" x14ac:dyDescent="0.4">
      <c r="B42" s="75">
        <f>DATE(CalendarYear,4,1)</f>
        <v>45383</v>
      </c>
      <c r="C42" s="14">
        <f>IF(DAY(AprSun1)=1,"",IF(AND(YEAR(AprSun1+2)=CalendarYear,MONTH(AprSun1+2)=4),AprSun1+2,""))</f>
        <v>45383</v>
      </c>
      <c r="D42" s="14">
        <f>IF(DAY(AprSun1)=1,"",IF(AND(YEAR(AprSun1+3)=CalendarYear,MONTH(AprSun1+3)=4),AprSun1+3,""))</f>
        <v>45384</v>
      </c>
      <c r="E42" s="14">
        <f>IF(DAY(AprSun1)=1,"",IF(AND(YEAR(AprSun1+4)=CalendarYear,MONTH(AprSun1+4)=4),AprSun1+4,""))</f>
        <v>45385</v>
      </c>
      <c r="F42" s="14">
        <f>IF(DAY(AprSun1)=1,"",IF(AND(YEAR(AprSun1+5)=CalendarYear,MONTH(AprSun1+5)=4),AprSun1+5,""))</f>
        <v>45386</v>
      </c>
      <c r="G42" s="14">
        <f>IF(DAY(AprSun1)=1,"",IF(AND(YEAR(AprSun1+6)=CalendarYear,MONTH(AprSun1+6)=4),AprSun1+6,""))</f>
        <v>45387</v>
      </c>
      <c r="H42" s="16">
        <f>IF(DAY(AprSun1)=1,IF(AND(YEAR(AprSun1)=CalendarYear,MONTH(AprSun1)=4),AprSun1,""),IF(AND(YEAR(AprSun1+7)=CalendarYear,MONTH(AprSun1+7)=4),AprSun1+7,""))</f>
        <v>45388</v>
      </c>
      <c r="I42" s="16">
        <f>IF(DAY(AprSun1)=1,IF(AND(YEAR(AprSun1+1)=CalendarYear,MONTH(AprSun1+1)=4),AprSun1+1,""),IF(AND(YEAR(AprSun1+8)=CalendarYear,MONTH(AprSun1+8)=4),AprSun1+8,""))</f>
        <v>45389</v>
      </c>
      <c r="J42" s="16">
        <f>IF(DAY(AprSun1)=1,IF(AND(YEAR(AprSun1+2)=CalendarYear,MONTH(AprSun1+2)=4),AprSun1+2,""),IF(AND(YEAR(AprSun1+9)=CalendarYear,MONTH(AprSun1+9)=4),AprSun1+9,""))</f>
        <v>45390</v>
      </c>
      <c r="K42" s="16">
        <f>IF(DAY(AprSun1)=1,IF(AND(YEAR(AprSun1+3)=CalendarYear,MONTH(AprSun1+3)=4),AprSun1+3,""),IF(AND(YEAR(AprSun1+10)=CalendarYear,MONTH(AprSun1+10)=4),AprSun1+10,""))</f>
        <v>45391</v>
      </c>
      <c r="L42" s="16">
        <f>IF(DAY(AprSun1)=1,IF(AND(YEAR(AprSun1+4)=CalendarYear,MONTH(AprSun1+4)=4),AprSun1+4,""),IF(AND(YEAR(AprSun1+11)=CalendarYear,MONTH(AprSun1+11)=4),AprSun1+11,""))</f>
        <v>45392</v>
      </c>
      <c r="M42" s="16">
        <f>IF(DAY(AprSun1)=1,IF(AND(YEAR(AprSun1+5)=CalendarYear,MONTH(AprSun1+5)=4),AprSun1+5,""),IF(AND(YEAR(AprSun1+12)=CalendarYear,MONTH(AprSun1+12)=4),AprSun1+12,""))</f>
        <v>45393</v>
      </c>
      <c r="N42" s="16">
        <f>IF(DAY(AprSun1)=1,IF(AND(YEAR(AprSun1+6)=CalendarYear,MONTH(AprSun1+6)=4),AprSun1+6,""),IF(AND(YEAR(AprSun1+13)=CalendarYear,MONTH(AprSun1+13)=4),AprSun1+13,""))</f>
        <v>45394</v>
      </c>
      <c r="O42" s="16">
        <f>IF(DAY(AprSun1)=1,IF(AND(YEAR(AprSun1+7)=CalendarYear,MONTH(AprSun1+7)=4),AprSun1+7,""),IF(AND(YEAR(AprSun1+14)=CalendarYear,MONTH(AprSun1+14)=4),AprSun1+14,""))</f>
        <v>45395</v>
      </c>
      <c r="P42" s="16">
        <f>IF(DAY(AprSun1)=1,IF(AND(YEAR(AprSun1+8)=CalendarYear,MONTH(AprSun1+8)=4),AprSun1+8,""),IF(AND(YEAR(AprSun1+15)=CalendarYear,MONTH(AprSun1+15)=4),AprSun1+15,""))</f>
        <v>45396</v>
      </c>
      <c r="Q42" s="16">
        <f>IF(DAY(AprSun1)=1,IF(AND(YEAR(AprSun1+9)=CalendarYear,MONTH(AprSun1+9)=4),AprSun1+9,""),IF(AND(YEAR(AprSun1+16)=CalendarYear,MONTH(AprSun1+16)=4),AprSun1+16,""))</f>
        <v>45397</v>
      </c>
    </row>
    <row r="43" spans="2:18" s="5" customFormat="1" ht="25" customHeight="1" x14ac:dyDescent="0.4">
      <c r="B43" s="76"/>
      <c r="C43" s="15" t="s">
        <v>2</v>
      </c>
      <c r="D43" s="15" t="s">
        <v>3</v>
      </c>
      <c r="E43" s="15" t="s">
        <v>4</v>
      </c>
      <c r="F43" s="15" t="s">
        <v>5</v>
      </c>
      <c r="G43" s="15" t="s">
        <v>6</v>
      </c>
      <c r="H43" s="17" t="s">
        <v>7</v>
      </c>
      <c r="I43" s="17" t="s">
        <v>1</v>
      </c>
      <c r="J43" s="17" t="s">
        <v>2</v>
      </c>
      <c r="K43" s="17" t="s">
        <v>3</v>
      </c>
      <c r="L43" s="17" t="s">
        <v>4</v>
      </c>
      <c r="M43" s="17" t="s">
        <v>5</v>
      </c>
      <c r="N43" s="17" t="s">
        <v>6</v>
      </c>
      <c r="O43" s="17" t="s">
        <v>7</v>
      </c>
      <c r="P43" s="17" t="s">
        <v>1</v>
      </c>
      <c r="Q43" s="17" t="s">
        <v>2</v>
      </c>
    </row>
    <row r="44" spans="2:18" ht="25" customHeight="1" x14ac:dyDescent="0.4">
      <c r="B44" s="71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2:18" ht="25" customHeight="1" x14ac:dyDescent="0.4">
      <c r="B45" s="72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8" ht="25" customHeight="1" x14ac:dyDescent="0.4">
      <c r="B46" s="73" t="s">
        <v>40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8" ht="25" customHeight="1" x14ac:dyDescent="0.4">
      <c r="B47" s="74"/>
    </row>
    <row r="48" spans="2:18" s="5" customFormat="1" ht="25" customHeight="1" x14ac:dyDescent="0.4">
      <c r="B48" s="99"/>
      <c r="C48" s="16">
        <f>IF(DAY(AprSun1)=1,IF(AND(YEAR(AprSun1+10)=CalendarYear,MONTH(AprSun1+10)=4),AprSun1+10,""),IF(AND(YEAR(AprSun1+17)=CalendarYear,MONTH(AprSun1+17)=4),AprSun1+17,""))</f>
        <v>45398</v>
      </c>
      <c r="D48" s="16">
        <f>IF(DAY(AprSun1)=1,IF(AND(YEAR(AprSun1+11)=CalendarYear,MONTH(AprSun1+11)=4),AprSun1+11,""),IF(AND(YEAR(AprSun1+18)=CalendarYear,MONTH(AprSun1+18)=4),AprSun1+18,""))</f>
        <v>45399</v>
      </c>
      <c r="E48" s="16">
        <f>IF(DAY(AprSun1)=1,IF(AND(YEAR(AprSun1+12)=CalendarYear,MONTH(AprSun1+12)=4),AprSun1+12,""),IF(AND(YEAR(AprSun1+19)=CalendarYear,MONTH(AprSun1+19)=4),AprSun1+19,""))</f>
        <v>45400</v>
      </c>
      <c r="F48" s="16">
        <f>IF(DAY(AprSun1)=1,IF(AND(YEAR(AprSun1+13)=CalendarYear,MONTH(AprSun1+13)=4),AprSun1+13,""),IF(AND(YEAR(AprSun1+20)=CalendarYear,MONTH(AprSun1+20)=4),AprSun1+20,""))</f>
        <v>45401</v>
      </c>
      <c r="G48" s="16">
        <f>IF(DAY(AprSun1)=1,IF(AND(YEAR(AprSun1+14)=CalendarYear,MONTH(AprSun1+14)=4),AprSun1+14,""),IF(AND(YEAR(AprSun1+21)=CalendarYear,MONTH(AprSun1+21)=4),AprSun1+21,""))</f>
        <v>45402</v>
      </c>
      <c r="H48" s="16">
        <f>IF(DAY(AprSun1)=1,IF(AND(YEAR(AprSun1+15)=CalendarYear,MONTH(AprSun1+15)=4),AprSun1+15,""),IF(AND(YEAR(AprSun1+22)=CalendarYear,MONTH(AprSun1+22)=4),AprSun1+22,""))</f>
        <v>45403</v>
      </c>
      <c r="I48" s="16">
        <f>IF(DAY(AprSun1)=1,IF(AND(YEAR(AprSun1+16)=CalendarYear,MONTH(AprSun1+16)=4),AprSun1+16,""),IF(AND(YEAR(AprSun1+23)=CalendarYear,MONTH(AprSun1+23)=4),AprSun1+23,""))</f>
        <v>45404</v>
      </c>
      <c r="J48" s="16">
        <f>IF(DAY(AprSun1)=1,IF(AND(YEAR(AprSun1+17)=CalendarYear,MONTH(AprSun1+17)=4),AprSun1+17,""),IF(AND(YEAR(AprSun1+24)=CalendarYear,MONTH(AprSun1+24)=4),AprSun1+24,""))</f>
        <v>45405</v>
      </c>
      <c r="K48" s="16">
        <f>IF(DAY(AprSun1)=1,IF(AND(YEAR(AprSun1+18)=CalendarYear,MONTH(AprSun1+18)=4),AprSun1+18,""),IF(AND(YEAR(AprSun1+25)=CalendarYear,MONTH(AprSun1+25)=4),AprSun1+25,""))</f>
        <v>45406</v>
      </c>
      <c r="L48" s="16">
        <f>IF(DAY(AprSun1)=1,IF(AND(YEAR(AprSun1+19)=CalendarYear,MONTH(AprSun1+19)=4),AprSun1+19,""),IF(AND(YEAR(AprSun1+26)=CalendarYear,MONTH(AprSun1+26)=4),AprSun1+26,""))</f>
        <v>45407</v>
      </c>
      <c r="M48" s="16">
        <f>IF(DAY(AprSun1)=1,IF(AND(YEAR(AprSun1+20)=CalendarYear,MONTH(AprSun1+20)=4),AprSun1+20,""),IF(AND(YEAR(AprSun1+27)=CalendarYear,MONTH(AprSun1+27)=4),AprSun1+27,""))</f>
        <v>45408</v>
      </c>
      <c r="N48" s="16">
        <f>IF(DAY(AprSun1)=1,IF(AND(YEAR(AprSun1+21)=CalendarYear,MONTH(AprSun1+21)=4),AprSun1+21,""),IF(AND(YEAR(AprSun1+28)=CalendarYear,MONTH(AprSun1+28)=4),AprSun1+28,""))</f>
        <v>45409</v>
      </c>
      <c r="O48" s="16">
        <f>IF(DAY(AprSun1)=1,IF(AND(YEAR(AprSun1+22)=CalendarYear,MONTH(AprSun1+22)=4),AprSun1+22,""),IF(AND(YEAR(AprSun1+29)=CalendarYear,MONTH(AprSun1+29)=4),AprSun1+29,""))</f>
        <v>45410</v>
      </c>
      <c r="P48" s="16">
        <f>IF(DAY(AprSun1)=1,IF(AND(YEAR(AprSun1+23)=CalendarYear,MONTH(AprSun1+23)=4),AprSun1+23,""),IF(AND(YEAR(AprSun1+30)=CalendarYear,MONTH(AprSun1+30)=4),AprSun1+30,""))</f>
        <v>45411</v>
      </c>
      <c r="Q48" s="16">
        <f>IF(DAY(AprSun1)=1,IF(AND(YEAR(AprSun1+24)=CalendarYear,MONTH(AprSun1+24)=4),AprSun1+24,""),IF(AND(YEAR(AprSun1+31)=CalendarYear,MONTH(AprSun1+31)=4),AprSun1+31,""))</f>
        <v>45412</v>
      </c>
      <c r="R48" s="16" t="str">
        <f>IF(DAY(AprSun1)=1,IF(AND(YEAR(AprSun1+25)=CalendarYear,MONTH(AprSun1+25)=4),AprSun1+25,""),IF(AND(YEAR(AprSun1+32)=CalendarYear,MONTH(AprSun1+32)=4),AprSun1+32,""))</f>
        <v/>
      </c>
    </row>
    <row r="49" spans="2:18" s="5" customFormat="1" ht="25" customHeight="1" x14ac:dyDescent="0.4">
      <c r="B49" s="101"/>
      <c r="C49" s="17" t="s">
        <v>3</v>
      </c>
      <c r="D49" s="17" t="s">
        <v>4</v>
      </c>
      <c r="E49" s="17" t="s">
        <v>5</v>
      </c>
      <c r="F49" s="17" t="s">
        <v>6</v>
      </c>
      <c r="G49" s="17" t="s">
        <v>7</v>
      </c>
      <c r="H49" s="17" t="s">
        <v>1</v>
      </c>
      <c r="I49" s="17" t="s">
        <v>2</v>
      </c>
      <c r="J49" s="17" t="s">
        <v>3</v>
      </c>
      <c r="K49" s="17" t="s">
        <v>4</v>
      </c>
      <c r="L49" s="17" t="s">
        <v>5</v>
      </c>
      <c r="M49" s="17" t="s">
        <v>6</v>
      </c>
      <c r="N49" s="17" t="s">
        <v>7</v>
      </c>
      <c r="O49" s="17" t="s">
        <v>1</v>
      </c>
      <c r="P49" s="17" t="s">
        <v>2</v>
      </c>
      <c r="Q49" s="17" t="s">
        <v>3</v>
      </c>
      <c r="R49" s="17" t="s">
        <v>4</v>
      </c>
    </row>
    <row r="50" spans="2:18" ht="25" customHeight="1" x14ac:dyDescent="0.4">
      <c r="B50" s="71" t="s">
        <v>38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2:18" ht="25" customHeight="1" x14ac:dyDescent="0.4">
      <c r="B51" s="72" t="s">
        <v>39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2:18" ht="25" customHeight="1" x14ac:dyDescent="0.4">
      <c r="B52" s="73" t="s">
        <v>40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2:18" ht="25" customHeight="1" x14ac:dyDescent="0.4">
      <c r="B53" s="74"/>
    </row>
    <row r="54" spans="2:18" s="5" customFormat="1" ht="25" customHeight="1" x14ac:dyDescent="0.4">
      <c r="B54" s="75">
        <f>DATE(CalendarYear,5,1)</f>
        <v>45413</v>
      </c>
      <c r="C54" s="16">
        <f>IF(DAY(MaySun1)=1,"",IF(AND(YEAR(MaySun1+4)=CalendarYear,MONTH(MaySun1+4)=5),MaySun1+4,""))</f>
        <v>45413</v>
      </c>
      <c r="D54" s="16">
        <f>IF(DAY(MaySun1)=1,"",IF(AND(YEAR(MaySun1+5)=CalendarYear,MONTH(MaySun1+5)=5),MaySun1+5,""))</f>
        <v>45414</v>
      </c>
      <c r="E54" s="16">
        <f>IF(DAY(MaySun1)=1,"",IF(AND(YEAR(MaySun1+6)=CalendarYear,MONTH(MaySun1+6)=5),MaySun1+6,""))</f>
        <v>45415</v>
      </c>
      <c r="F54" s="16">
        <f>IF(DAY(MaySun1)=1,IF(AND(YEAR(MaySun1)=CalendarYear,MONTH(MaySun1)=5),MaySun1,""),IF(AND(YEAR(MaySun1+7)=CalendarYear,MONTH(MaySun1+7)=5),MaySun1+7,""))</f>
        <v>45416</v>
      </c>
      <c r="G54" s="16">
        <f>IF(DAY(MaySun1)=1,IF(AND(YEAR(MaySun1+1)=CalendarYear,MONTH(MaySun1+1)=5),MaySun1+1,""),IF(AND(YEAR(MaySun1+8)=CalendarYear,MONTH(MaySun1+8)=5),MaySun1+8,""))</f>
        <v>45417</v>
      </c>
      <c r="H54" s="16">
        <f>IF(DAY(MaySun1)=1,IF(AND(YEAR(MaySun1+2)=CalendarYear,MONTH(MaySun1+2)=5),MaySun1+2,""),IF(AND(YEAR(MaySun1+9)=CalendarYear,MONTH(MaySun1+9)=5),MaySun1+9,""))</f>
        <v>45418</v>
      </c>
      <c r="I54" s="16">
        <f>IF(DAY(MaySun1)=1,IF(AND(YEAR(MaySun1+3)=CalendarYear,MONTH(MaySun1+3)=5),MaySun1+3,""),IF(AND(YEAR(MaySun1+10)=CalendarYear,MONTH(MaySun1+10)=5),MaySun1+10,""))</f>
        <v>45419</v>
      </c>
      <c r="J54" s="16">
        <f>IF(DAY(MaySun1)=1,IF(AND(YEAR(MaySun1+4)=CalendarYear,MONTH(MaySun1+4)=5),MaySun1+4,""),IF(AND(YEAR(MaySun1+11)=CalendarYear,MONTH(MaySun1+11)=5),MaySun1+11,""))</f>
        <v>45420</v>
      </c>
      <c r="K54" s="16">
        <f>IF(DAY(MaySun1)=1,IF(AND(YEAR(MaySun1+5)=CalendarYear,MONTH(MaySun1+5)=5),MaySun1+5,""),IF(AND(YEAR(MaySun1+12)=CalendarYear,MONTH(MaySun1+12)=5),MaySun1+12,""))</f>
        <v>45421</v>
      </c>
      <c r="L54" s="16">
        <f>IF(DAY(MaySun1)=1,IF(AND(YEAR(MaySun1+6)=CalendarYear,MONTH(MaySun1+6)=5),MaySun1+6,""),IF(AND(YEAR(MaySun1+13)=CalendarYear,MONTH(MaySun1+13)=5),MaySun1+13,""))</f>
        <v>45422</v>
      </c>
      <c r="M54" s="16">
        <f>IF(DAY(MaySun1)=1,IF(AND(YEAR(MaySun1+7)=CalendarYear,MONTH(MaySun1+7)=5),MaySun1+7,""),IF(AND(YEAR(MaySun1+14)=CalendarYear,MONTH(MaySun1+14)=5),MaySun1+14,""))</f>
        <v>45423</v>
      </c>
      <c r="N54" s="16">
        <f>IF(DAY(MaySun1)=1,IF(AND(YEAR(MaySun1+8)=CalendarYear,MONTH(MaySun1+8)=5),MaySun1+8,""),IF(AND(YEAR(MaySun1+15)=CalendarYear,MONTH(MaySun1+15)=5),MaySun1+15,""))</f>
        <v>45424</v>
      </c>
      <c r="O54" s="16">
        <f>IF(DAY(MaySun1)=1,IF(AND(YEAR(MaySun1+9)=CalendarYear,MONTH(MaySun1+9)=5),MaySun1+9,""),IF(AND(YEAR(MaySun1+16)=CalendarYear,MONTH(MaySun1+16)=5),MaySun1+16,""))</f>
        <v>45425</v>
      </c>
      <c r="P54" s="16">
        <f>IF(DAY(MaySun1)=1,IF(AND(YEAR(MaySun1+10)=CalendarYear,MONTH(MaySun1+10)=5),MaySun1+10,""),IF(AND(YEAR(MaySun1+17)=CalendarYear,MONTH(MaySun1+17)=5),MaySun1+17,""))</f>
        <v>45426</v>
      </c>
      <c r="Q54" s="16">
        <f>IF(DAY(MaySun1)=1,IF(AND(YEAR(MaySun1+11)=CalendarYear,MONTH(MaySun1+11)=5),MaySun1+11,""),IF(AND(YEAR(MaySun1+18)=CalendarYear,MONTH(MaySun1+18)=5),MaySun1+18,""))</f>
        <v>45427</v>
      </c>
    </row>
    <row r="55" spans="2:18" s="5" customFormat="1" ht="25" customHeight="1" x14ac:dyDescent="0.4">
      <c r="B55" s="76"/>
      <c r="C55" s="17" t="s">
        <v>4</v>
      </c>
      <c r="D55" s="17" t="s">
        <v>5</v>
      </c>
      <c r="E55" s="17" t="s">
        <v>6</v>
      </c>
      <c r="F55" s="17" t="s">
        <v>7</v>
      </c>
      <c r="G55" s="17" t="s">
        <v>1</v>
      </c>
      <c r="H55" s="17" t="s">
        <v>2</v>
      </c>
      <c r="I55" s="17" t="s">
        <v>3</v>
      </c>
      <c r="J55" s="17" t="s">
        <v>4</v>
      </c>
      <c r="K55" s="17" t="s">
        <v>5</v>
      </c>
      <c r="L55" s="17" t="s">
        <v>6</v>
      </c>
      <c r="M55" s="17" t="s">
        <v>7</v>
      </c>
      <c r="N55" s="17" t="s">
        <v>1</v>
      </c>
      <c r="O55" s="17" t="s">
        <v>2</v>
      </c>
      <c r="P55" s="17" t="s">
        <v>3</v>
      </c>
      <c r="Q55" s="17" t="s">
        <v>4</v>
      </c>
    </row>
    <row r="56" spans="2:18" ht="25" customHeight="1" x14ac:dyDescent="0.4">
      <c r="B56" s="71" t="s">
        <v>38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2:18" ht="25" customHeight="1" x14ac:dyDescent="0.4">
      <c r="B57" s="72" t="s">
        <v>39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8" ht="25" customHeight="1" x14ac:dyDescent="0.4">
      <c r="B58" s="73" t="s">
        <v>40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8" ht="25" customHeight="1" x14ac:dyDescent="0.4">
      <c r="B59" s="74"/>
    </row>
    <row r="60" spans="2:18" s="5" customFormat="1" ht="25" customHeight="1" x14ac:dyDescent="0.4">
      <c r="B60" s="99"/>
      <c r="C60" s="16">
        <f>IF(DAY(MaySun1)=1,IF(AND(YEAR(MaySun1+12)=CalendarYear,MONTH(MaySun1+12)=5),MaySun1+12,""),IF(AND(YEAR(MaySun1+19)=CalendarYear,MONTH(MaySun1+19)=5),MaySun1+19,""))</f>
        <v>45428</v>
      </c>
      <c r="D60" s="16">
        <f>IF(DAY(MaySun1)=1,IF(AND(YEAR(MaySun1+13)=CalendarYear,MONTH(MaySun1+13)=5),MaySun1+13,""),IF(AND(YEAR(MaySun1+20)=CalendarYear,MONTH(MaySun1+20)=5),MaySun1+20,""))</f>
        <v>45429</v>
      </c>
      <c r="E60" s="16">
        <f>IF(DAY(MaySun1)=1,IF(AND(YEAR(MaySun1+14)=CalendarYear,MONTH(MaySun1+14)=5),MaySun1+14,""),IF(AND(YEAR(MaySun1+21)=CalendarYear,MONTH(MaySun1+21)=5),MaySun1+21,""))</f>
        <v>45430</v>
      </c>
      <c r="F60" s="16">
        <f>IF(DAY(MaySun1)=1,IF(AND(YEAR(MaySun1+15)=CalendarYear,MONTH(MaySun1+15)=5),MaySun1+15,""),IF(AND(YEAR(MaySun1+22)=CalendarYear,MONTH(MaySun1+22)=5),MaySun1+22,""))</f>
        <v>45431</v>
      </c>
      <c r="G60" s="16">
        <f>IF(DAY(MaySun1)=1,IF(AND(YEAR(MaySun1+16)=CalendarYear,MONTH(MaySun1+16)=5),MaySun1+16,""),IF(AND(YEAR(MaySun1+23)=CalendarYear,MONTH(MaySun1+23)=5),MaySun1+23,""))</f>
        <v>45432</v>
      </c>
      <c r="H60" s="16">
        <f>IF(DAY(MaySun1)=1,IF(AND(YEAR(MaySun1+17)=CalendarYear,MONTH(MaySun1+17)=5),MaySun1+17,""),IF(AND(YEAR(MaySun1+24)=CalendarYear,MONTH(MaySun1+24)=5),MaySun1+24,""))</f>
        <v>45433</v>
      </c>
      <c r="I60" s="16">
        <f>IF(DAY(MaySun1)=1,IF(AND(YEAR(MaySun1+18)=CalendarYear,MONTH(MaySun1+18)=5),MaySun1+18,""),IF(AND(YEAR(MaySun1+25)=CalendarYear,MONTH(MaySun1+25)=5),MaySun1+25,""))</f>
        <v>45434</v>
      </c>
      <c r="J60" s="16">
        <f>IF(DAY(MaySun1)=1,IF(AND(YEAR(MaySun1+19)=CalendarYear,MONTH(MaySun1+19)=5),MaySun1+19,""),IF(AND(YEAR(MaySun1+26)=CalendarYear,MONTH(MaySun1+26)=5),MaySun1+26,""))</f>
        <v>45435</v>
      </c>
      <c r="K60" s="16">
        <f>IF(DAY(MaySun1)=1,IF(AND(YEAR(MaySun1+20)=CalendarYear,MONTH(MaySun1+20)=5),MaySun1+20,""),IF(AND(YEAR(MaySun1+27)=CalendarYear,MONTH(MaySun1+27)=5),MaySun1+27,""))</f>
        <v>45436</v>
      </c>
      <c r="L60" s="16">
        <f>IF(DAY(MaySun1)=1,IF(AND(YEAR(MaySun1+21)=CalendarYear,MONTH(MaySun1+21)=5),MaySun1+21,""),IF(AND(YEAR(MaySun1+28)=CalendarYear,MONTH(MaySun1+28)=5),MaySun1+28,""))</f>
        <v>45437</v>
      </c>
      <c r="M60" s="16">
        <f>IF(DAY(MaySun1)=1,IF(AND(YEAR(MaySun1+22)=CalendarYear,MONTH(MaySun1+22)=5),MaySun1+22,""),IF(AND(YEAR(MaySun1+29)=CalendarYear,MONTH(MaySun1+29)=5),MaySun1+29,""))</f>
        <v>45438</v>
      </c>
      <c r="N60" s="16">
        <f>IF(DAY(MaySun1)=1,IF(AND(YEAR(MaySun1+23)=CalendarYear,MONTH(MaySun1+23)=5),MaySun1+23,""),IF(AND(YEAR(MaySun1+30)=CalendarYear,MONTH(MaySun1+30)=5),MaySun1+30,""))</f>
        <v>45439</v>
      </c>
      <c r="O60" s="16">
        <f>IF(DAY(MaySun1)=1,IF(AND(YEAR(MaySun1+24)=CalendarYear,MONTH(MaySun1+24)=5),MaySun1+24,""),IF(AND(YEAR(MaySun1+31)=CalendarYear,MONTH(MaySun1+31)=5),MaySun1+31,""))</f>
        <v>45440</v>
      </c>
      <c r="P60" s="16">
        <f>IF(DAY(MaySun1)=1,IF(AND(YEAR(MaySun1+25)=CalendarYear,MONTH(MaySun1+25)=5),MaySun1+25,""),IF(AND(YEAR(MaySun1+32)=CalendarYear,MONTH(MaySun1+32)=5),MaySun1+32,""))</f>
        <v>45441</v>
      </c>
      <c r="Q60" s="7">
        <f>IF(DAY(MaySun1)=1,IF(AND(YEAR(MaySun1+26)=CalendarYear,MONTH(MaySun1+26)=5),MaySun1+26,""),IF(AND(YEAR(MaySun1+33)=CalendarYear,MONTH(MaySun1+33)=5),MaySun1+33,""))</f>
        <v>45442</v>
      </c>
      <c r="R60" s="7">
        <f>IF(DAY(MaySun1)=1,IF(AND(YEAR(MaySun1+27)=CalendarYear,MONTH(MaySun1+27)=5),MaySun1+27,""),IF(AND(YEAR(MaySun1+34)=CalendarYear,MONTH(MaySun1+34)=5),MaySun1+34,""))</f>
        <v>45443</v>
      </c>
    </row>
    <row r="61" spans="2:18" s="5" customFormat="1" ht="25" customHeight="1" x14ac:dyDescent="0.4">
      <c r="B61" s="101"/>
      <c r="C61" s="17" t="s">
        <v>5</v>
      </c>
      <c r="D61" s="17" t="s">
        <v>6</v>
      </c>
      <c r="E61" s="17" t="s">
        <v>7</v>
      </c>
      <c r="F61" s="17" t="s">
        <v>1</v>
      </c>
      <c r="G61" s="17" t="s">
        <v>2</v>
      </c>
      <c r="H61" s="17" t="s">
        <v>3</v>
      </c>
      <c r="I61" s="17" t="s">
        <v>4</v>
      </c>
      <c r="J61" s="17" t="s">
        <v>5</v>
      </c>
      <c r="K61" s="17" t="s">
        <v>6</v>
      </c>
      <c r="L61" s="17" t="s">
        <v>7</v>
      </c>
      <c r="M61" s="17" t="s">
        <v>1</v>
      </c>
      <c r="N61" s="17" t="s">
        <v>2</v>
      </c>
      <c r="O61" s="17" t="s">
        <v>3</v>
      </c>
      <c r="P61" s="17" t="s">
        <v>4</v>
      </c>
      <c r="Q61" s="6" t="s">
        <v>5</v>
      </c>
      <c r="R61" s="6" t="s">
        <v>6</v>
      </c>
    </row>
    <row r="62" spans="2:18" ht="25" customHeight="1" x14ac:dyDescent="0.4">
      <c r="B62" s="71" t="s">
        <v>38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2:18" ht="25" customHeight="1" x14ac:dyDescent="0.4">
      <c r="B63" s="72" t="s">
        <v>39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2:18" ht="25" customHeight="1" x14ac:dyDescent="0.4">
      <c r="B64" s="73" t="s">
        <v>40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2:18" ht="25" customHeight="1" x14ac:dyDescent="0.4">
      <c r="B65" s="74"/>
    </row>
    <row r="66" spans="2:18" s="5" customFormat="1" ht="25" customHeight="1" x14ac:dyDescent="0.4">
      <c r="B66" s="75">
        <f>DATE(CalendarYear,6,1)</f>
        <v>45444</v>
      </c>
      <c r="C66" s="16">
        <f>IF(DAY(JunSun1)=1,IF(AND(YEAR(JunSun1)=CalendarYear,MONTH(JunSun1)=6),JunSun1,""),IF(AND(YEAR(JunSun1+7)=CalendarYear,MONTH(JunSun1+7)=6),JunSun1+7,""))</f>
        <v>45444</v>
      </c>
      <c r="D66" s="16">
        <f>IF(DAY(JunSun1)=1,IF(AND(YEAR(JunSun1+1)=CalendarYear,MONTH(JunSun1+1)=6),JunSun1+1,""),IF(AND(YEAR(JunSun1+8)=CalendarYear,MONTH(JunSun1+8)=6),JunSun1+8,""))</f>
        <v>45445</v>
      </c>
      <c r="E66" s="16">
        <f>IF(DAY(JunSun1)=1,IF(AND(YEAR(JunSun1+2)=CalendarYear,MONTH(JunSun1+2)=6),JunSun1+2,""),IF(AND(YEAR(JunSun1+9)=CalendarYear,MONTH(JunSun1+9)=6),JunSun1+9,""))</f>
        <v>45446</v>
      </c>
      <c r="F66" s="16">
        <f>IF(DAY(JunSun1)=1,IF(AND(YEAR(JunSun1+3)=CalendarYear,MONTH(JunSun1+3)=6),JunSun1+3,""),IF(AND(YEAR(JunSun1+10)=CalendarYear,MONTH(JunSun1+10)=6),JunSun1+10,""))</f>
        <v>45447</v>
      </c>
      <c r="G66" s="16">
        <f>IF(DAY(JunSun1)=1,IF(AND(YEAR(JunSun1+4)=CalendarYear,MONTH(JunSun1+4)=6),JunSun1+4,""),IF(AND(YEAR(JunSun1+11)=CalendarYear,MONTH(JunSun1+11)=6),JunSun1+11,""))</f>
        <v>45448</v>
      </c>
      <c r="H66" s="16">
        <f>IF(DAY(JunSun1)=1,IF(AND(YEAR(JunSun1+5)=CalendarYear,MONTH(JunSun1+5)=6),JunSun1+5,""),IF(AND(YEAR(JunSun1+12)=CalendarYear,MONTH(JunSun1+12)=6),JunSun1+12,""))</f>
        <v>45449</v>
      </c>
      <c r="I66" s="16">
        <f>IF(DAY(JunSun1)=1,IF(AND(YEAR(JunSun1+6)=CalendarYear,MONTH(JunSun1+6)=6),JunSun1+6,""),IF(AND(YEAR(JunSun1+13)=CalendarYear,MONTH(JunSun1+13)=6),JunSun1+13,""))</f>
        <v>45450</v>
      </c>
      <c r="J66" s="16">
        <f>IF(DAY(JunSun1)=1,IF(AND(YEAR(JunSun1+7)=CalendarYear,MONTH(JunSun1+7)=6),JunSun1+7,""),IF(AND(YEAR(JunSun1+14)=CalendarYear,MONTH(JunSun1+14)=6),JunSun1+14,""))</f>
        <v>45451</v>
      </c>
      <c r="K66" s="16">
        <f>IF(DAY(JunSun1)=1,IF(AND(YEAR(JunSun1+8)=CalendarYear,MONTH(JunSun1+8)=6),JunSun1+8,""),IF(AND(YEAR(JunSun1+15)=CalendarYear,MONTH(JunSun1+15)=6),JunSun1+15,""))</f>
        <v>45452</v>
      </c>
      <c r="L66" s="16">
        <f>IF(DAY(JunSun1)=1,IF(AND(YEAR(JunSun1+9)=CalendarYear,MONTH(JunSun1+9)=6),JunSun1+9,""),IF(AND(YEAR(JunSun1+16)=CalendarYear,MONTH(JunSun1+16)=6),JunSun1+16,""))</f>
        <v>45453</v>
      </c>
      <c r="M66" s="16">
        <f>IF(DAY(JunSun1)=1,IF(AND(YEAR(JunSun1+10)=CalendarYear,MONTH(JunSun1+10)=6),JunSun1+10,""),IF(AND(YEAR(JunSun1+17)=CalendarYear,MONTH(JunSun1+17)=6),JunSun1+17,""))</f>
        <v>45454</v>
      </c>
      <c r="N66" s="16">
        <f>IF(DAY(JunSun1)=1,IF(AND(YEAR(JunSun1+11)=CalendarYear,MONTH(JunSun1+11)=6),JunSun1+11,""),IF(AND(YEAR(JunSun1+18)=CalendarYear,MONTH(JunSun1+18)=6),JunSun1+18,""))</f>
        <v>45455</v>
      </c>
      <c r="O66" s="16">
        <f>IF(DAY(JunSun1)=1,IF(AND(YEAR(JunSun1+12)=CalendarYear,MONTH(JunSun1+12)=6),JunSun1+12,""),IF(AND(YEAR(JunSun1+19)=CalendarYear,MONTH(JunSun1+19)=6),JunSun1+19,""))</f>
        <v>45456</v>
      </c>
      <c r="P66" s="16">
        <f>IF(DAY(JunSun1)=1,IF(AND(YEAR(JunSun1+13)=CalendarYear,MONTH(JunSun1+13)=6),JunSun1+13,""),IF(AND(YEAR(JunSun1+20)=CalendarYear,MONTH(JunSun1+20)=6),JunSun1+20,""))</f>
        <v>45457</v>
      </c>
      <c r="Q66" s="16">
        <f>IF(DAY(JunSun1)=1,IF(AND(YEAR(JunSun1+14)=CalendarYear,MONTH(JunSun1+14)=6),JunSun1+14,""),IF(AND(YEAR(JunSun1+21)=CalendarYear,MONTH(JunSun1+21)=6),JunSun1+21,""))</f>
        <v>45458</v>
      </c>
    </row>
    <row r="67" spans="2:18" s="5" customFormat="1" ht="25" customHeight="1" x14ac:dyDescent="0.4">
      <c r="B67" s="76"/>
      <c r="C67" s="17" t="s">
        <v>7</v>
      </c>
      <c r="D67" s="17" t="s">
        <v>1</v>
      </c>
      <c r="E67" s="17" t="s">
        <v>2</v>
      </c>
      <c r="F67" s="17" t="s">
        <v>3</v>
      </c>
      <c r="G67" s="17" t="s">
        <v>4</v>
      </c>
      <c r="H67" s="17" t="s">
        <v>5</v>
      </c>
      <c r="I67" s="17" t="s">
        <v>6</v>
      </c>
      <c r="J67" s="17" t="s">
        <v>7</v>
      </c>
      <c r="K67" s="17" t="s">
        <v>1</v>
      </c>
      <c r="L67" s="17" t="s">
        <v>2</v>
      </c>
      <c r="M67" s="17" t="s">
        <v>3</v>
      </c>
      <c r="N67" s="17" t="s">
        <v>4</v>
      </c>
      <c r="O67" s="17" t="s">
        <v>5</v>
      </c>
      <c r="P67" s="17" t="s">
        <v>6</v>
      </c>
      <c r="Q67" s="17" t="s">
        <v>7</v>
      </c>
    </row>
    <row r="68" spans="2:18" ht="25" customHeight="1" x14ac:dyDescent="0.4">
      <c r="B68" s="71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2:18" ht="25" customHeight="1" x14ac:dyDescent="0.4">
      <c r="B69" s="72" t="s">
        <v>39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2:18" ht="25" customHeight="1" x14ac:dyDescent="0.4">
      <c r="B70" s="73" t="s">
        <v>40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2:18" ht="25" customHeight="1" x14ac:dyDescent="0.4">
      <c r="B71" s="74"/>
    </row>
    <row r="72" spans="2:18" s="5" customFormat="1" ht="25" customHeight="1" x14ac:dyDescent="0.4">
      <c r="B72" s="99"/>
      <c r="C72" s="16">
        <f>IF(DAY(JunSun1)=1,IF(AND(YEAR(JunSun1+15)=CalendarYear,MONTH(JunSun1+15)=6),JunSun1+15,""),IF(AND(YEAR(JunSun1+22)=CalendarYear,MONTH(JunSun1+22)=6),JunSun1+22,""))</f>
        <v>45459</v>
      </c>
      <c r="D72" s="16">
        <f>IF(DAY(JunSun1)=1,IF(AND(YEAR(JunSun1+16)=CalendarYear,MONTH(JunSun1+16)=6),JunSun1+16,""),IF(AND(YEAR(JunSun1+23)=CalendarYear,MONTH(JunSun1+23)=6),JunSun1+23,""))</f>
        <v>45460</v>
      </c>
      <c r="E72" s="16">
        <f>IF(DAY(JunSun1)=1,IF(AND(YEAR(JunSun1+17)=CalendarYear,MONTH(JunSun1+17)=6),JunSun1+17,""),IF(AND(YEAR(JunSun1+24)=CalendarYear,MONTH(JunSun1+24)=6),JunSun1+24,""))</f>
        <v>45461</v>
      </c>
      <c r="F72" s="16">
        <f>IF(DAY(JunSun1)=1,IF(AND(YEAR(JunSun1+18)=CalendarYear,MONTH(JunSun1+18)=6),JunSun1+18,""),IF(AND(YEAR(JunSun1+25)=CalendarYear,MONTH(JunSun1+25)=6),JunSun1+25,""))</f>
        <v>45462</v>
      </c>
      <c r="G72" s="16">
        <f>IF(DAY(JunSun1)=1,IF(AND(YEAR(JunSun1+19)=CalendarYear,MONTH(JunSun1+19)=6),JunSun1+19,""),IF(AND(YEAR(JunSun1+26)=CalendarYear,MONTH(JunSun1+26)=6),JunSun1+26,""))</f>
        <v>45463</v>
      </c>
      <c r="H72" s="16">
        <f>IF(DAY(JunSun1)=1,IF(AND(YEAR(JunSun1+20)=CalendarYear,MONTH(JunSun1+20)=6),JunSun1+20,""),IF(AND(YEAR(JunSun1+27)=CalendarYear,MONTH(JunSun1+27)=6),JunSun1+27,""))</f>
        <v>45464</v>
      </c>
      <c r="I72" s="16">
        <f>IF(DAY(JunSun1)=1,IF(AND(YEAR(JunSun1+21)=CalendarYear,MONTH(JunSun1+21)=6),JunSun1+21,""),IF(AND(YEAR(JunSun1+28)=CalendarYear,MONTH(JunSun1+28)=6),JunSun1+28,""))</f>
        <v>45465</v>
      </c>
      <c r="J72" s="16">
        <f>IF(DAY(JunSun1)=1,IF(AND(YEAR(JunSun1+22)=CalendarYear,MONTH(JunSun1+22)=6),JunSun1+22,""),IF(AND(YEAR(JunSun1+29)=CalendarYear,MONTH(JunSun1+29)=6),JunSun1+29,""))</f>
        <v>45466</v>
      </c>
      <c r="K72" s="16">
        <f>IF(DAY(JunSun1)=1,IF(AND(YEAR(JunSun1+23)=CalendarYear,MONTH(JunSun1+23)=6),JunSun1+23,""),IF(AND(YEAR(JunSun1+30)=CalendarYear,MONTH(JunSun1+30)=6),JunSun1+30,""))</f>
        <v>45467</v>
      </c>
      <c r="L72" s="16">
        <f>IF(DAY(JunSun1)=1,IF(AND(YEAR(JunSun1+24)=CalendarYear,MONTH(JunSun1+24)=6),JunSun1+24,""),IF(AND(YEAR(JunSun1+31)=CalendarYear,MONTH(JunSun1+31)=6),JunSun1+31,""))</f>
        <v>45468</v>
      </c>
      <c r="M72" s="16">
        <f>IF(DAY(JunSun1)=1,IF(AND(YEAR(JunSun1+25)=CalendarYear,MONTH(JunSun1+25)=6),JunSun1+25,""),IF(AND(YEAR(JunSun1+32)=CalendarYear,MONTH(JunSun1+32)=6),JunSun1+32,""))</f>
        <v>45469</v>
      </c>
      <c r="N72" s="16">
        <f>IF(DAY(JunSun1)=1,IF(AND(YEAR(JunSun1+26)=CalendarYear,MONTH(JunSun1+26)=6),JunSun1+26,""),IF(AND(YEAR(JunSun1+33)=CalendarYear,MONTH(JunSun1+33)=6),JunSun1+33,""))</f>
        <v>45470</v>
      </c>
      <c r="O72" s="16">
        <f>IF(DAY(JunSun1)=1,IF(AND(YEAR(JunSun1+27)=CalendarYear,MONTH(JunSun1+27)=6),JunSun1+27,""),IF(AND(YEAR(JunSun1+34)=CalendarYear,MONTH(JunSun1+34)=6),JunSun1+34,""))</f>
        <v>45471</v>
      </c>
      <c r="P72" s="7">
        <f>IF(DAY(JunSun1)=1,IF(AND(YEAR(JunSun1+28)=CalendarYear,MONTH(JunSun1+28)=6),JunSun1+28,""),IF(AND(YEAR(JunSun1+35)=CalendarYear,MONTH(JunSun1+35)=6),JunSun1+35,""))</f>
        <v>45472</v>
      </c>
      <c r="Q72" s="7">
        <f>IF(DAY(JunSun1)=1,IF(AND(YEAR(JunSun1+29)=CalendarYear,MONTH(JunSun1+29)=6),JunSun1+29,""),IF(AND(YEAR(JunSun1+36)=CalendarYear,MONTH(JunSun1+36)=6),JunSun1+36,""))</f>
        <v>45473</v>
      </c>
      <c r="R72" s="8" t="str">
        <f>IF(DAY(JunSun1)=1,IF(AND(YEAR(JunSun1+30)=CalendarYear,MONTH(JunSun1+30)=6),JunSun1+30,""),IF(AND(YEAR(JunSun1+37)=CalendarYear,MONTH(JunSun1+37)=6),JunSun1+37,""))</f>
        <v/>
      </c>
    </row>
    <row r="73" spans="2:18" s="5" customFormat="1" ht="25" customHeight="1" x14ac:dyDescent="0.4">
      <c r="B73" s="101"/>
      <c r="C73" s="17" t="s">
        <v>1</v>
      </c>
      <c r="D73" s="17" t="s">
        <v>2</v>
      </c>
      <c r="E73" s="17" t="s">
        <v>3</v>
      </c>
      <c r="F73" s="17" t="s">
        <v>4</v>
      </c>
      <c r="G73" s="17" t="s">
        <v>5</v>
      </c>
      <c r="H73" s="17" t="s">
        <v>6</v>
      </c>
      <c r="I73" s="17" t="s">
        <v>7</v>
      </c>
      <c r="J73" s="17" t="s">
        <v>1</v>
      </c>
      <c r="K73" s="17" t="s">
        <v>2</v>
      </c>
      <c r="L73" s="17" t="s">
        <v>3</v>
      </c>
      <c r="M73" s="17" t="s">
        <v>4</v>
      </c>
      <c r="N73" s="17" t="s">
        <v>5</v>
      </c>
      <c r="O73" s="17" t="s">
        <v>6</v>
      </c>
      <c r="P73" s="6" t="s">
        <v>7</v>
      </c>
      <c r="Q73" s="6" t="s">
        <v>1</v>
      </c>
      <c r="R73" s="9" t="s">
        <v>2</v>
      </c>
    </row>
    <row r="74" spans="2:18" ht="25" customHeight="1" x14ac:dyDescent="0.4">
      <c r="B74" s="71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2:18" ht="25" customHeight="1" x14ac:dyDescent="0.4">
      <c r="B75" s="72" t="s">
        <v>39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2:18" ht="25" customHeight="1" x14ac:dyDescent="0.4">
      <c r="B76" s="73" t="s">
        <v>40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2:18" ht="25" customHeight="1" x14ac:dyDescent="0.4">
      <c r="B77" s="74"/>
    </row>
    <row r="78" spans="2:18" s="5" customFormat="1" ht="25" customHeight="1" x14ac:dyDescent="0.4">
      <c r="B78" s="75">
        <f>DATE(CalendarYear,7,1)</f>
        <v>45474</v>
      </c>
      <c r="C78" s="14">
        <f>IF(DAY(JulSun1)=1,"",IF(AND(YEAR(JulSun1+2)=CalendarYear,MONTH(JulSun1+2)=7),JulSun1+2,""))</f>
        <v>45474</v>
      </c>
      <c r="D78" s="14">
        <f>IF(DAY(JulSun1)=1,"",IF(AND(YEAR(JulSun1+3)=CalendarYear,MONTH(JulSun1+3)=7),JulSun1+3,""))</f>
        <v>45475</v>
      </c>
      <c r="E78" s="14">
        <f>IF(DAY(JulSun1)=1,"",IF(AND(YEAR(JulSun1+4)=CalendarYear,MONTH(JulSun1+4)=7),JulSun1+4,""))</f>
        <v>45476</v>
      </c>
      <c r="F78" s="14">
        <f>IF(DAY(JulSun1)=1,"",IF(AND(YEAR(JulSun1+5)=CalendarYear,MONTH(JulSun1+5)=7),JulSun1+5,""))</f>
        <v>45477</v>
      </c>
      <c r="G78" s="14">
        <f>IF(DAY(JulSun1)=1,"",IF(AND(YEAR(JulSun1+6)=CalendarYear,MONTH(JulSun1+6)=7),JulSun1+6,""))</f>
        <v>45478</v>
      </c>
      <c r="H78" s="16">
        <f>IF(DAY(JulSun1)=1,IF(AND(YEAR(JulSun1)=CalendarYear,MONTH(JulSun1)=7),JulSun1,""),IF(AND(YEAR(JulSun1+7)=CalendarYear,MONTH(JulSun1+7)=7),JulSun1+7,""))</f>
        <v>45479</v>
      </c>
      <c r="I78" s="16">
        <f>IF(DAY(JulSun1)=1,IF(AND(YEAR(JulSun1+1)=CalendarYear,MONTH(JulSun1+1)=7),JulSun1+1,""),IF(AND(YEAR(JulSun1+8)=CalendarYear,MONTH(JulSun1+8)=7),JulSun1+8,""))</f>
        <v>45480</v>
      </c>
      <c r="J78" s="16">
        <f>IF(DAY(JulSun1)=1,IF(AND(YEAR(JulSun1+2)=CalendarYear,MONTH(JulSun1+2)=7),JulSun1+2,""),IF(AND(YEAR(JulSun1+9)=CalendarYear,MONTH(JulSun1+9)=7),JulSun1+9,""))</f>
        <v>45481</v>
      </c>
      <c r="K78" s="16">
        <f>IF(DAY(JulSun1)=1,IF(AND(YEAR(JulSun1+3)=CalendarYear,MONTH(JulSun1+3)=7),JulSun1+3,""),IF(AND(YEAR(JulSun1+10)=CalendarYear,MONTH(JulSun1+10)=7),JulSun1+10,""))</f>
        <v>45482</v>
      </c>
      <c r="L78" s="16">
        <f>IF(DAY(JulSun1)=1,IF(AND(YEAR(JulSun1+4)=CalendarYear,MONTH(JulSun1+4)=7),JulSun1+4,""),IF(AND(YEAR(JulSun1+11)=CalendarYear,MONTH(JulSun1+11)=7),JulSun1+11,""))</f>
        <v>45483</v>
      </c>
      <c r="M78" s="16">
        <f>IF(DAY(JulSun1)=1,IF(AND(YEAR(JulSun1+5)=CalendarYear,MONTH(JulSun1+5)=7),JulSun1+5,""),IF(AND(YEAR(JulSun1+12)=CalendarYear,MONTH(JulSun1+12)=7),JulSun1+12,""))</f>
        <v>45484</v>
      </c>
      <c r="N78" s="16">
        <f>IF(DAY(JulSun1)=1,IF(AND(YEAR(JulSun1+6)=CalendarYear,MONTH(JulSun1+6)=7),JulSun1+6,""),IF(AND(YEAR(JulSun1+13)=CalendarYear,MONTH(JulSun1+13)=7),JulSun1+13,""))</f>
        <v>45485</v>
      </c>
      <c r="O78" s="16">
        <f>IF(DAY(JulSun1)=1,IF(AND(YEAR(JulSun1+7)=CalendarYear,MONTH(JulSun1+7)=7),JulSun1+7,""),IF(AND(YEAR(JulSun1+14)=CalendarYear,MONTH(JulSun1+14)=7),JulSun1+14,""))</f>
        <v>45486</v>
      </c>
      <c r="P78" s="16">
        <f>IF(DAY(JulSun1)=1,IF(AND(YEAR(JulSun1+8)=CalendarYear,MONTH(JulSun1+8)=7),JulSun1+8,""),IF(AND(YEAR(JulSun1+15)=CalendarYear,MONTH(JulSun1+15)=7),JulSun1+15,""))</f>
        <v>45487</v>
      </c>
      <c r="Q78" s="16">
        <f>IF(DAY(JulSun1)=1,IF(AND(YEAR(JulSun1+9)=CalendarYear,MONTH(JulSun1+9)=7),JulSun1+9,""),IF(AND(YEAR(JulSun1+16)=CalendarYear,MONTH(JulSun1+16)=7),JulSun1+16,""))</f>
        <v>45488</v>
      </c>
    </row>
    <row r="79" spans="2:18" s="5" customFormat="1" ht="25" customHeight="1" x14ac:dyDescent="0.4">
      <c r="B79" s="76"/>
      <c r="C79" s="15" t="s">
        <v>2</v>
      </c>
      <c r="D79" s="15" t="s">
        <v>3</v>
      </c>
      <c r="E79" s="15" t="s">
        <v>4</v>
      </c>
      <c r="F79" s="15" t="s">
        <v>5</v>
      </c>
      <c r="G79" s="15" t="s">
        <v>6</v>
      </c>
      <c r="H79" s="17" t="s">
        <v>7</v>
      </c>
      <c r="I79" s="17" t="s">
        <v>1</v>
      </c>
      <c r="J79" s="17" t="s">
        <v>2</v>
      </c>
      <c r="K79" s="17" t="s">
        <v>3</v>
      </c>
      <c r="L79" s="17" t="s">
        <v>4</v>
      </c>
      <c r="M79" s="17" t="s">
        <v>5</v>
      </c>
      <c r="N79" s="17" t="s">
        <v>6</v>
      </c>
      <c r="O79" s="17" t="s">
        <v>7</v>
      </c>
      <c r="P79" s="17" t="s">
        <v>1</v>
      </c>
      <c r="Q79" s="17" t="s">
        <v>2</v>
      </c>
    </row>
    <row r="80" spans="2:18" ht="25" customHeight="1" x14ac:dyDescent="0.4">
      <c r="B80" s="71" t="s">
        <v>38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  <row r="81" spans="2:18" ht="25" customHeight="1" x14ac:dyDescent="0.4">
      <c r="B81" s="72" t="s">
        <v>39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</row>
    <row r="82" spans="2:18" ht="25" customHeight="1" x14ac:dyDescent="0.4">
      <c r="B82" s="73" t="s">
        <v>40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  <row r="83" spans="2:18" ht="25" customHeight="1" x14ac:dyDescent="0.4">
      <c r="B83" s="74"/>
    </row>
    <row r="84" spans="2:18" s="5" customFormat="1" ht="25" customHeight="1" x14ac:dyDescent="0.4">
      <c r="B84" s="99"/>
      <c r="C84" s="16">
        <f>IF(DAY(JulSun1)=1,IF(AND(YEAR(JulSun1+10)=CalendarYear,MONTH(JulSun1+10)=7),JulSun1+10,""),IF(AND(YEAR(JulSun1+17)=CalendarYear,MONTH(JulSun1+17)=7),JulSun1+17,""))</f>
        <v>45489</v>
      </c>
      <c r="D84" s="16">
        <f>IF(DAY(JulSun1)=1,IF(AND(YEAR(JulSun1+11)=CalendarYear,MONTH(JulSun1+11)=7),JulSun1+11,""),IF(AND(YEAR(JulSun1+18)=CalendarYear,MONTH(JulSun1+18)=7),JulSun1+18,""))</f>
        <v>45490</v>
      </c>
      <c r="E84" s="16">
        <f>IF(DAY(JulSun1)=1,IF(AND(YEAR(JulSun1+12)=CalendarYear,MONTH(JulSun1+12)=7),JulSun1+12,""),IF(AND(YEAR(JulSun1+19)=CalendarYear,MONTH(JulSun1+19)=7),JulSun1+19,""))</f>
        <v>45491</v>
      </c>
      <c r="F84" s="16">
        <f>IF(DAY(JulSun1)=1,IF(AND(YEAR(JulSun1+13)=CalendarYear,MONTH(JulSun1+13)=7),JulSun1+13,""),IF(AND(YEAR(JulSun1+20)=CalendarYear,MONTH(JulSun1+20)=7),JulSun1+20,""))</f>
        <v>45492</v>
      </c>
      <c r="G84" s="16">
        <f>IF(DAY(JulSun1)=1,IF(AND(YEAR(JulSun1+14)=CalendarYear,MONTH(JulSun1+14)=7),JulSun1+14,""),IF(AND(YEAR(JulSun1+21)=CalendarYear,MONTH(JulSun1+21)=7),JulSun1+21,""))</f>
        <v>45493</v>
      </c>
      <c r="H84" s="16">
        <f>IF(DAY(JulSun1)=1,IF(AND(YEAR(JulSun1+15)=CalendarYear,MONTH(JulSun1+15)=7),JulSun1+15,""),IF(AND(YEAR(JulSun1+22)=CalendarYear,MONTH(JulSun1+22)=7),JulSun1+22,""))</f>
        <v>45494</v>
      </c>
      <c r="I84" s="16">
        <f>IF(DAY(JulSun1)=1,IF(AND(YEAR(JulSun1+16)=CalendarYear,MONTH(JulSun1+16)=7),JulSun1+16,""),IF(AND(YEAR(JulSun1+23)=CalendarYear,MONTH(JulSun1+23)=7),JulSun1+23,""))</f>
        <v>45495</v>
      </c>
      <c r="J84" s="16">
        <f>IF(DAY(JulSun1)=1,IF(AND(YEAR(JulSun1+17)=CalendarYear,MONTH(JulSun1+17)=7),JulSun1+17,""),IF(AND(YEAR(JulSun1+24)=CalendarYear,MONTH(JulSun1+24)=7),JulSun1+24,""))</f>
        <v>45496</v>
      </c>
      <c r="K84" s="16">
        <f>IF(DAY(JulSun1)=1,IF(AND(YEAR(JulSun1+18)=CalendarYear,MONTH(JulSun1+18)=7),JulSun1+18,""),IF(AND(YEAR(JulSun1+25)=CalendarYear,MONTH(JulSun1+25)=7),JulSun1+25,""))</f>
        <v>45497</v>
      </c>
      <c r="L84" s="16">
        <f>IF(DAY(JulSun1)=1,IF(AND(YEAR(JulSun1+19)=CalendarYear,MONTH(JulSun1+19)=7),JulSun1+19,""),IF(AND(YEAR(JulSun1+26)=CalendarYear,MONTH(JulSun1+26)=7),JulSun1+26,""))</f>
        <v>45498</v>
      </c>
      <c r="M84" s="16">
        <f>IF(DAY(JulSun1)=1,IF(AND(YEAR(JulSun1+20)=CalendarYear,MONTH(JulSun1+20)=7),JulSun1+20,""),IF(AND(YEAR(JulSun1+27)=CalendarYear,MONTH(JulSun1+27)=7),JulSun1+27,""))</f>
        <v>45499</v>
      </c>
      <c r="N84" s="16">
        <f>IF(DAY(JulSun1)=1,IF(AND(YEAR(JulSun1+21)=CalendarYear,MONTH(JulSun1+21)=7),JulSun1+21,""),IF(AND(YEAR(JulSun1+28)=CalendarYear,MONTH(JulSun1+28)=7),JulSun1+28,""))</f>
        <v>45500</v>
      </c>
      <c r="O84" s="16">
        <f>IF(DAY(JulSun1)=1,IF(AND(YEAR(JulSun1+22)=CalendarYear,MONTH(JulSun1+22)=7),JulSun1+22,""),IF(AND(YEAR(JulSun1+29)=CalendarYear,MONTH(JulSun1+29)=7),JulSun1+29,""))</f>
        <v>45501</v>
      </c>
      <c r="P84" s="16">
        <f>IF(DAY(JulSun1)=1,IF(AND(YEAR(JulSun1+23)=CalendarYear,MONTH(JulSun1+23)=7),JulSun1+23,""),IF(AND(YEAR(JulSun1+30)=CalendarYear,MONTH(JulSun1+30)=7),JulSun1+30,""))</f>
        <v>45502</v>
      </c>
      <c r="Q84" s="16">
        <f>IF(DAY(JulSun1)=1,IF(AND(YEAR(JulSun1+24)=CalendarYear,MONTH(JulSun1+24)=7),JulSun1+24,""),IF(AND(YEAR(JulSun1+31)=CalendarYear,MONTH(JulSun1+31)=7),JulSun1+31,""))</f>
        <v>45503</v>
      </c>
      <c r="R84" s="16">
        <f>IF(DAY(JulSun1)=1,IF(AND(YEAR(JulSun1+25)=CalendarYear,MONTH(JulSun1+25)=7),JulSun1+25,""),IF(AND(YEAR(JulSun1+32)=CalendarYear,MONTH(JulSun1+32)=7),JulSun1+32,""))</f>
        <v>45504</v>
      </c>
    </row>
    <row r="85" spans="2:18" s="5" customFormat="1" ht="25" customHeight="1" x14ac:dyDescent="0.4">
      <c r="B85" s="101"/>
      <c r="C85" s="17" t="s">
        <v>3</v>
      </c>
      <c r="D85" s="17" t="s">
        <v>4</v>
      </c>
      <c r="E85" s="17" t="s">
        <v>5</v>
      </c>
      <c r="F85" s="17" t="s">
        <v>6</v>
      </c>
      <c r="G85" s="17" t="s">
        <v>7</v>
      </c>
      <c r="H85" s="17" t="s">
        <v>1</v>
      </c>
      <c r="I85" s="17" t="s">
        <v>2</v>
      </c>
      <c r="J85" s="17" t="s">
        <v>3</v>
      </c>
      <c r="K85" s="17" t="s">
        <v>4</v>
      </c>
      <c r="L85" s="17" t="s">
        <v>5</v>
      </c>
      <c r="M85" s="17" t="s">
        <v>6</v>
      </c>
      <c r="N85" s="17" t="s">
        <v>7</v>
      </c>
      <c r="O85" s="17" t="s">
        <v>1</v>
      </c>
      <c r="P85" s="17" t="s">
        <v>2</v>
      </c>
      <c r="Q85" s="17" t="s">
        <v>3</v>
      </c>
      <c r="R85" s="17" t="s">
        <v>4</v>
      </c>
    </row>
    <row r="86" spans="2:18" ht="25" customHeight="1" x14ac:dyDescent="0.4">
      <c r="B86" s="71" t="s">
        <v>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2:18" ht="25" customHeight="1" x14ac:dyDescent="0.4">
      <c r="B87" s="72" t="s">
        <v>39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2:18" ht="25" customHeight="1" x14ac:dyDescent="0.4">
      <c r="B88" s="73" t="s">
        <v>40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2:18" ht="25" customHeight="1" x14ac:dyDescent="0.4">
      <c r="B89" s="74"/>
    </row>
    <row r="90" spans="2:18" s="5" customFormat="1" ht="25" customHeight="1" x14ac:dyDescent="0.4">
      <c r="B90" s="75">
        <f>DATE(CalendarYear,8,1)</f>
        <v>45505</v>
      </c>
      <c r="C90" s="16">
        <f>IF(DAY(AugSun1)=1,"",IF(AND(YEAR(AugSun1+5)=CalendarYear,MONTH(AugSun1+5)=8),AugSun1+5,""))</f>
        <v>45505</v>
      </c>
      <c r="D90" s="16">
        <f>IF(DAY(AugSun1)=1,"",IF(AND(YEAR(AugSun1+6)=CalendarYear,MONTH(AugSun1+6)=8),AugSun1+6,""))</f>
        <v>45506</v>
      </c>
      <c r="E90" s="16">
        <f>IF(DAY(AugSun1)=1,IF(AND(YEAR(AugSun1)=CalendarYear,MONTH(AugSun1)=8),AugSun1,""),IF(AND(YEAR(AugSun1+7)=CalendarYear,MONTH(AugSun1+7)=8),AugSun1+7,""))</f>
        <v>45507</v>
      </c>
      <c r="F90" s="16">
        <f>IF(DAY(AugSun1)=1,IF(AND(YEAR(AugSun1+1)=CalendarYear,MONTH(AugSun1+1)=8),AugSun1+1,""),IF(AND(YEAR(AugSun1+8)=CalendarYear,MONTH(AugSun1+8)=8),AugSun1+8,""))</f>
        <v>45508</v>
      </c>
      <c r="G90" s="16">
        <f>IF(DAY(AugSun1)=1,IF(AND(YEAR(AugSun1+2)=CalendarYear,MONTH(AugSun1+2)=8),AugSun1+2,""),IF(AND(YEAR(AugSun1+9)=CalendarYear,MONTH(AugSun1+9)=8),AugSun1+9,""))</f>
        <v>45509</v>
      </c>
      <c r="H90" s="16">
        <f>IF(DAY(AugSun1)=1,IF(AND(YEAR(AugSun1+3)=CalendarYear,MONTH(AugSun1+3)=8),AugSun1+3,""),IF(AND(YEAR(AugSun1+10)=CalendarYear,MONTH(AugSun1+10)=8),AugSun1+10,""))</f>
        <v>45510</v>
      </c>
      <c r="I90" s="16">
        <f>IF(DAY(AugSun1)=1,IF(AND(YEAR(AugSun1+4)=CalendarYear,MONTH(AugSun1+4)=8),AugSun1+4,""),IF(AND(YEAR(AugSun1+11)=CalendarYear,MONTH(AugSun1+11)=8),AugSun1+11,""))</f>
        <v>45511</v>
      </c>
      <c r="J90" s="16">
        <f>IF(DAY(AugSun1)=1,IF(AND(YEAR(AugSun1+5)=CalendarYear,MONTH(AugSun1+5)=8),AugSun1+5,""),IF(AND(YEAR(AugSun1+12)=CalendarYear,MONTH(AugSun1+12)=8),AugSun1+12,""))</f>
        <v>45512</v>
      </c>
      <c r="K90" s="16">
        <f>IF(DAY(AugSun1)=1,IF(AND(YEAR(AugSun1+6)=CalendarYear,MONTH(AugSun1+6)=8),AugSun1+6,""),IF(AND(YEAR(AugSun1+13)=CalendarYear,MONTH(AugSun1+13)=8),AugSun1+13,""))</f>
        <v>45513</v>
      </c>
      <c r="L90" s="16">
        <f>IF(DAY(AugSun1)=1,IF(AND(YEAR(AugSun1+7)=CalendarYear,MONTH(AugSun1+7)=8),AugSun1+7,""),IF(AND(YEAR(AugSun1+14)=CalendarYear,MONTH(AugSun1+14)=8),AugSun1+14,""))</f>
        <v>45514</v>
      </c>
      <c r="M90" s="16">
        <f>IF(DAY(AugSun1)=1,IF(AND(YEAR(AugSun1+8)=CalendarYear,MONTH(AugSun1+8)=8),AugSun1+8,""),IF(AND(YEAR(AugSun1+15)=CalendarYear,MONTH(AugSun1+15)=8),AugSun1+15,""))</f>
        <v>45515</v>
      </c>
      <c r="N90" s="16">
        <f>IF(DAY(AugSun1)=1,IF(AND(YEAR(AugSun1+9)=CalendarYear,MONTH(AugSun1+9)=8),AugSun1+9,""),IF(AND(YEAR(AugSun1+16)=CalendarYear,MONTH(AugSun1+16)=8),AugSun1+16,""))</f>
        <v>45516</v>
      </c>
      <c r="O90" s="16">
        <f>IF(DAY(AugSun1)=1,IF(AND(YEAR(AugSun1+10)=CalendarYear,MONTH(AugSun1+10)=8),AugSun1+10,""),IF(AND(YEAR(AugSun1+17)=CalendarYear,MONTH(AugSun1+17)=8),AugSun1+17,""))</f>
        <v>45517</v>
      </c>
      <c r="P90" s="16">
        <f>IF(DAY(AugSun1)=1,IF(AND(YEAR(AugSun1+11)=CalendarYear,MONTH(AugSun1+11)=8),AugSun1+11,""),IF(AND(YEAR(AugSun1+18)=CalendarYear,MONTH(AugSun1+18)=8),AugSun1+18,""))</f>
        <v>45518</v>
      </c>
      <c r="Q90" s="16">
        <f>IF(DAY(AugSun1)=1,IF(AND(YEAR(AugSun1+12)=CalendarYear,MONTH(AugSun1+12)=8),AugSun1+12,""),IF(AND(YEAR(AugSun1+19)=CalendarYear,MONTH(AugSun1+19)=8),AugSun1+19,""))</f>
        <v>45519</v>
      </c>
    </row>
    <row r="91" spans="2:18" s="5" customFormat="1" ht="25" customHeight="1" x14ac:dyDescent="0.4">
      <c r="B91" s="76"/>
      <c r="C91" s="17" t="s">
        <v>5</v>
      </c>
      <c r="D91" s="17" t="s">
        <v>6</v>
      </c>
      <c r="E91" s="17" t="s">
        <v>7</v>
      </c>
      <c r="F91" s="17" t="s">
        <v>1</v>
      </c>
      <c r="G91" s="17" t="s">
        <v>2</v>
      </c>
      <c r="H91" s="17" t="s">
        <v>3</v>
      </c>
      <c r="I91" s="17" t="s">
        <v>4</v>
      </c>
      <c r="J91" s="17" t="s">
        <v>5</v>
      </c>
      <c r="K91" s="17" t="s">
        <v>6</v>
      </c>
      <c r="L91" s="17" t="s">
        <v>7</v>
      </c>
      <c r="M91" s="17" t="s">
        <v>1</v>
      </c>
      <c r="N91" s="17" t="s">
        <v>2</v>
      </c>
      <c r="O91" s="17" t="s">
        <v>3</v>
      </c>
      <c r="P91" s="17" t="s">
        <v>4</v>
      </c>
      <c r="Q91" s="17" t="s">
        <v>5</v>
      </c>
    </row>
    <row r="92" spans="2:18" ht="25" customHeight="1" x14ac:dyDescent="0.4">
      <c r="B92" s="71" t="s">
        <v>38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</row>
    <row r="93" spans="2:18" ht="25" customHeight="1" x14ac:dyDescent="0.4">
      <c r="B93" s="72" t="s">
        <v>39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</row>
    <row r="94" spans="2:18" ht="25" customHeight="1" x14ac:dyDescent="0.4">
      <c r="B94" s="73" t="s">
        <v>40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</row>
    <row r="95" spans="2:18" ht="25" customHeight="1" x14ac:dyDescent="0.4">
      <c r="B95" s="74"/>
    </row>
    <row r="96" spans="2:18" s="5" customFormat="1" ht="25" customHeight="1" x14ac:dyDescent="0.4">
      <c r="B96" s="99"/>
      <c r="C96" s="16">
        <f>IF(DAY(AugSun1)=1,IF(AND(YEAR(AugSun1+13)=CalendarYear,MONTH(AugSun1+13)=8),AugSun1+13,""),IF(AND(YEAR(AugSun1+20)=CalendarYear,MONTH(AugSun1+20)=8),AugSun1+20,""))</f>
        <v>45520</v>
      </c>
      <c r="D96" s="16">
        <f>IF(DAY(AugSun1)=1,IF(AND(YEAR(AugSun1+14)=CalendarYear,MONTH(AugSun1+14)=8),AugSun1+14,""),IF(AND(YEAR(AugSun1+21)=CalendarYear,MONTH(AugSun1+21)=8),AugSun1+21,""))</f>
        <v>45521</v>
      </c>
      <c r="E96" s="16">
        <f>IF(DAY(AugSun1)=1,IF(AND(YEAR(AugSun1+15)=CalendarYear,MONTH(AugSun1+15)=8),AugSun1+15,""),IF(AND(YEAR(AugSun1+22)=CalendarYear,MONTH(AugSun1+22)=8),AugSun1+22,""))</f>
        <v>45522</v>
      </c>
      <c r="F96" s="16">
        <f>IF(DAY(AugSun1)=1,IF(AND(YEAR(AugSun1+16)=CalendarYear,MONTH(AugSun1+16)=8),AugSun1+16,""),IF(AND(YEAR(AugSun1+23)=CalendarYear,MONTH(AugSun1+23)=8),AugSun1+23,""))</f>
        <v>45523</v>
      </c>
      <c r="G96" s="16">
        <f>IF(DAY(AugSun1)=1,IF(AND(YEAR(AugSun1+17)=CalendarYear,MONTH(AugSun1+17)=8),AugSun1+17,""),IF(AND(YEAR(AugSun1+24)=CalendarYear,MONTH(AugSun1+24)=8),AugSun1+24,""))</f>
        <v>45524</v>
      </c>
      <c r="H96" s="16">
        <f>IF(DAY(AugSun1)=1,IF(AND(YEAR(AugSun1+18)=CalendarYear,MONTH(AugSun1+18)=8),AugSun1+18,""),IF(AND(YEAR(AugSun1+25)=CalendarYear,MONTH(AugSun1+25)=8),AugSun1+25,""))</f>
        <v>45525</v>
      </c>
      <c r="I96" s="16">
        <f>IF(DAY(AugSun1)=1,IF(AND(YEAR(AugSun1+19)=CalendarYear,MONTH(AugSun1+19)=8),AugSun1+19,""),IF(AND(YEAR(AugSun1+26)=CalendarYear,MONTH(AugSun1+26)=8),AugSun1+26,""))</f>
        <v>45526</v>
      </c>
      <c r="J96" s="16">
        <f>IF(DAY(AugSun1)=1,IF(AND(YEAR(AugSun1+20)=CalendarYear,MONTH(AugSun1+20)=8),AugSun1+20,""),IF(AND(YEAR(AugSun1+27)=CalendarYear,MONTH(AugSun1+27)=8),AugSun1+27,""))</f>
        <v>45527</v>
      </c>
      <c r="K96" s="16">
        <f>IF(DAY(AugSun1)=1,IF(AND(YEAR(AugSun1+21)=CalendarYear,MONTH(AugSun1+21)=8),AugSun1+21,""),IF(AND(YEAR(AugSun1+28)=CalendarYear,MONTH(AugSun1+28)=8),AugSun1+28,""))</f>
        <v>45528</v>
      </c>
      <c r="L96" s="16">
        <f>IF(DAY(AugSun1)=1,IF(AND(YEAR(AugSun1+22)=CalendarYear,MONTH(AugSun1+22)=8),AugSun1+22,""),IF(AND(YEAR(AugSun1+29)=CalendarYear,MONTH(AugSun1+29)=8),AugSun1+29,""))</f>
        <v>45529</v>
      </c>
      <c r="M96" s="16">
        <f>IF(DAY(AugSun1)=1,IF(AND(YEAR(AugSun1+23)=CalendarYear,MONTH(AugSun1+23)=8),AugSun1+23,""),IF(AND(YEAR(AugSun1+30)=CalendarYear,MONTH(AugSun1+30)=8),AugSun1+30,""))</f>
        <v>45530</v>
      </c>
      <c r="N96" s="16">
        <f>IF(DAY(AugSun1)=1,IF(AND(YEAR(AugSun1+24)=CalendarYear,MONTH(AugSun1+24)=8),AugSun1+24,""),IF(AND(YEAR(AugSun1+31)=CalendarYear,MONTH(AugSun1+31)=8),AugSun1+31,""))</f>
        <v>45531</v>
      </c>
      <c r="O96" s="16">
        <f>IF(DAY(AugSun1)=1,IF(AND(YEAR(AugSun1+25)=CalendarYear,MONTH(AugSun1+25)=8),AugSun1+25,""),IF(AND(YEAR(AugSun1+32)=CalendarYear,MONTH(AugSun1+32)=8),AugSun1+32,""))</f>
        <v>45532</v>
      </c>
      <c r="P96" s="16">
        <f>IF(DAY(AugSun1)=1,IF(AND(YEAR(AugSun1+26)=CalendarYear,MONTH(AugSun1+26)=8),AugSun1+26,""),IF(AND(YEAR(AugSun1+33)=CalendarYear,MONTH(AugSun1+33)=8),AugSun1+33,""))</f>
        <v>45533</v>
      </c>
      <c r="Q96" s="14">
        <f>IF(DAY(AugSun1)=1,IF(AND(YEAR(AugSun1+27)=CalendarYear,MONTH(AugSun1+27)=8),AugSun1+27,""),IF(AND(YEAR(AugSun1+34)=CalendarYear,MONTH(AugSun1+34)=8),AugSun1+34,""))</f>
        <v>45534</v>
      </c>
      <c r="R96" s="14">
        <f>IF(DAY(AugSun1)=1,IF(AND(YEAR(AugSun1+28)=CalendarYear,MONTH(AugSun1+28)=8),AugSun1+28,""),IF(AND(YEAR(AugSun1+35)=CalendarYear,MONTH(AugSun1+35)=8),AugSun1+35,""))</f>
        <v>45535</v>
      </c>
    </row>
    <row r="97" spans="2:18" s="5" customFormat="1" ht="25" customHeight="1" x14ac:dyDescent="0.4">
      <c r="B97" s="101"/>
      <c r="C97" s="17" t="s">
        <v>6</v>
      </c>
      <c r="D97" s="17" t="s">
        <v>7</v>
      </c>
      <c r="E97" s="17" t="s">
        <v>1</v>
      </c>
      <c r="F97" s="17" t="s">
        <v>2</v>
      </c>
      <c r="G97" s="17" t="s">
        <v>3</v>
      </c>
      <c r="H97" s="17" t="s">
        <v>4</v>
      </c>
      <c r="I97" s="17" t="s">
        <v>5</v>
      </c>
      <c r="J97" s="17" t="s">
        <v>6</v>
      </c>
      <c r="K97" s="17" t="s">
        <v>7</v>
      </c>
      <c r="L97" s="17" t="s">
        <v>1</v>
      </c>
      <c r="M97" s="17" t="s">
        <v>2</v>
      </c>
      <c r="N97" s="17" t="s">
        <v>3</v>
      </c>
      <c r="O97" s="17" t="s">
        <v>4</v>
      </c>
      <c r="P97" s="17" t="s">
        <v>5</v>
      </c>
      <c r="Q97" s="15" t="s">
        <v>6</v>
      </c>
      <c r="R97" s="15" t="s">
        <v>7</v>
      </c>
    </row>
    <row r="98" spans="2:18" ht="25" customHeight="1" x14ac:dyDescent="0.4">
      <c r="B98" s="71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2:18" ht="25" customHeight="1" x14ac:dyDescent="0.4">
      <c r="B99" s="72" t="s">
        <v>39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2:18" ht="25" customHeight="1" x14ac:dyDescent="0.4">
      <c r="B100" s="73" t="s">
        <v>40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2:18" ht="25" customHeight="1" x14ac:dyDescent="0.4">
      <c r="B101" s="74"/>
    </row>
    <row r="102" spans="2:18" s="5" customFormat="1" ht="25" customHeight="1" x14ac:dyDescent="0.4">
      <c r="B102" s="75">
        <f>DATE(CalendarYear,9,1)</f>
        <v>45536</v>
      </c>
      <c r="C102" s="14">
        <f>IF(DAY(SepSun1)=1,"",IF(AND(YEAR(SepSun1+1)=CalendarYear,MONTH(SepSun1+1)=9),SepSun1+1,""))</f>
        <v>45536</v>
      </c>
      <c r="D102" s="14">
        <f>IF(DAY(SepSun1)=1,"",IF(AND(YEAR(SepSun1+2)=CalendarYear,MONTH(SepSun1+2)=9),SepSun1+2,""))</f>
        <v>45537</v>
      </c>
      <c r="E102" s="14">
        <f>IF(DAY(SepSun1)=1,"",IF(AND(YEAR(SepSun1+3)=CalendarYear,MONTH(SepSun1+3)=9),SepSun1+3,""))</f>
        <v>45538</v>
      </c>
      <c r="F102" s="14">
        <f>IF(DAY(SepSun1)=1,"",IF(AND(YEAR(SepSun1+4)=CalendarYear,MONTH(SepSun1+4)=9),SepSun1+4,""))</f>
        <v>45539</v>
      </c>
      <c r="G102" s="14">
        <f>IF(DAY(SepSun1)=1,"",IF(AND(YEAR(SepSun1+5)=CalendarYear,MONTH(SepSun1+5)=9),SepSun1+5,""))</f>
        <v>45540</v>
      </c>
      <c r="H102" s="16">
        <f>IF(DAY(SepSun1)=1,"",IF(AND(YEAR(SepSun1+6)=CalendarYear,MONTH(SepSun1+6)=9),SepSun1+6,""))</f>
        <v>45541</v>
      </c>
      <c r="I102" s="16">
        <f>IF(DAY(SepSun1)=1,IF(AND(YEAR(SepSun1)=CalendarYear,MONTH(SepSun1)=9),SepSun1,""),IF(AND(YEAR(SepSun1+7)=CalendarYear,MONTH(SepSun1+7)=9),SepSun1+7,""))</f>
        <v>45542</v>
      </c>
      <c r="J102" s="16">
        <f>IF(DAY(SepSun1)=1,IF(AND(YEAR(SepSun1+1)=CalendarYear,MONTH(SepSun1+1)=9),SepSun1+1,""),IF(AND(YEAR(SepSun1+8)=CalendarYear,MONTH(SepSun1+8)=9),SepSun1+8,""))</f>
        <v>45543</v>
      </c>
      <c r="K102" s="16">
        <f>IF(DAY(SepSun1)=1,IF(AND(YEAR(SepSun1+2)=CalendarYear,MONTH(SepSun1+2)=9),SepSun1+2,""),IF(AND(YEAR(SepSun1+9)=CalendarYear,MONTH(SepSun1+9)=9),SepSun1+9,""))</f>
        <v>45544</v>
      </c>
      <c r="L102" s="16">
        <f>IF(DAY(SepSun1)=1,IF(AND(YEAR(SepSun1+3)=CalendarYear,MONTH(SepSun1+3)=9),SepSun1+3,""),IF(AND(YEAR(SepSun1+10)=CalendarYear,MONTH(SepSun1+10)=9),SepSun1+10,""))</f>
        <v>45545</v>
      </c>
      <c r="M102" s="16">
        <f>IF(DAY(SepSun1)=1,IF(AND(YEAR(SepSun1+4)=CalendarYear,MONTH(SepSun1+4)=9),SepSun1+4,""),IF(AND(YEAR(SepSun1+11)=CalendarYear,MONTH(SepSun1+11)=9),SepSun1+11,""))</f>
        <v>45546</v>
      </c>
      <c r="N102" s="16">
        <f>IF(DAY(SepSun1)=1,IF(AND(YEAR(SepSun1+5)=CalendarYear,MONTH(SepSun1+5)=9),SepSun1+5,""),IF(AND(YEAR(SepSun1+12)=CalendarYear,MONTH(SepSun1+12)=9),SepSun1+12,""))</f>
        <v>45547</v>
      </c>
      <c r="O102" s="16">
        <f>IF(DAY(SepSun1)=1,IF(AND(YEAR(SepSun1+6)=CalendarYear,MONTH(SepSun1+6)=9),SepSun1+6,""),IF(AND(YEAR(SepSun1+13)=CalendarYear,MONTH(SepSun1+13)=9),SepSun1+13,""))</f>
        <v>45548</v>
      </c>
      <c r="P102" s="16">
        <f>IF(DAY(SepSun1)=1,IF(AND(YEAR(SepSun1+7)=CalendarYear,MONTH(SepSun1+7)=9),SepSun1+7,""),IF(AND(YEAR(SepSun1+14)=CalendarYear,MONTH(SepSun1+14)=9),SepSun1+14,""))</f>
        <v>45549</v>
      </c>
      <c r="Q102" s="16">
        <f>IF(DAY(SepSun1)=1,IF(AND(YEAR(SepSun1+8)=CalendarYear,MONTH(SepSun1+8)=9),SepSun1+8,""),IF(AND(YEAR(SepSun1+15)=CalendarYear,MONTH(SepSun1+15)=9),SepSun1+15,""))</f>
        <v>45550</v>
      </c>
    </row>
    <row r="103" spans="2:18" s="5" customFormat="1" ht="25" customHeight="1" x14ac:dyDescent="0.4">
      <c r="B103" s="76"/>
      <c r="C103" s="15" t="s">
        <v>1</v>
      </c>
      <c r="D103" s="15" t="s">
        <v>2</v>
      </c>
      <c r="E103" s="15" t="s">
        <v>3</v>
      </c>
      <c r="F103" s="15" t="s">
        <v>4</v>
      </c>
      <c r="G103" s="15" t="s">
        <v>5</v>
      </c>
      <c r="H103" s="17" t="s">
        <v>6</v>
      </c>
      <c r="I103" s="17" t="s">
        <v>7</v>
      </c>
      <c r="J103" s="17" t="s">
        <v>1</v>
      </c>
      <c r="K103" s="17" t="s">
        <v>2</v>
      </c>
      <c r="L103" s="17" t="s">
        <v>3</v>
      </c>
      <c r="M103" s="17" t="s">
        <v>4</v>
      </c>
      <c r="N103" s="17" t="s">
        <v>5</v>
      </c>
      <c r="O103" s="17" t="s">
        <v>6</v>
      </c>
      <c r="P103" s="17" t="s">
        <v>7</v>
      </c>
      <c r="Q103" s="17" t="s">
        <v>1</v>
      </c>
    </row>
    <row r="104" spans="2:18" ht="25" customHeight="1" x14ac:dyDescent="0.4">
      <c r="B104" s="71" t="s">
        <v>38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2:18" ht="25" customHeight="1" x14ac:dyDescent="0.4">
      <c r="B105" s="72" t="s">
        <v>39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8" ht="25" customHeight="1" x14ac:dyDescent="0.4">
      <c r="B106" s="73" t="s">
        <v>40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2:18" ht="25" customHeight="1" x14ac:dyDescent="0.4">
      <c r="B107" s="74"/>
    </row>
    <row r="108" spans="2:18" s="5" customFormat="1" ht="25" customHeight="1" x14ac:dyDescent="0.4">
      <c r="B108" s="99"/>
      <c r="C108" s="16">
        <f>IF(DAY(SepSun1)=1,IF(AND(YEAR(SepSun1+9)=CalendarYear,MONTH(SepSun1+9)=9),SepSun1+9,""),IF(AND(YEAR(SepSun1+16)=CalendarYear,MONTH(SepSun1+16)=9),SepSun1+16,""))</f>
        <v>45551</v>
      </c>
      <c r="D108" s="16">
        <f>IF(DAY(SepSun1)=1,IF(AND(YEAR(SepSun1+10)=CalendarYear,MONTH(SepSun1+10)=9),SepSun1+10,""),IF(AND(YEAR(SepSun1+17)=CalendarYear,MONTH(SepSun1+17)=9),SepSun1+17,""))</f>
        <v>45552</v>
      </c>
      <c r="E108" s="16">
        <f>IF(DAY(SepSun1)=1,IF(AND(YEAR(SepSun1+11)=CalendarYear,MONTH(SepSun1+11)=9),SepSun1+11,""),IF(AND(YEAR(SepSun1+18)=CalendarYear,MONTH(SepSun1+18)=9),SepSun1+18,""))</f>
        <v>45553</v>
      </c>
      <c r="F108" s="16">
        <f>IF(DAY(SepSun1)=1,IF(AND(YEAR(SepSun1+12)=CalendarYear,MONTH(SepSun1+12)=9),SepSun1+12,""),IF(AND(YEAR(SepSun1+19)=CalendarYear,MONTH(SepSun1+19)=9),SepSun1+19,""))</f>
        <v>45554</v>
      </c>
      <c r="G108" s="16">
        <f>IF(DAY(SepSun1)=1,IF(AND(YEAR(SepSun1+13)=CalendarYear,MONTH(SepSun1+13)=9),SepSun1+13,""),IF(AND(YEAR(SepSun1+20)=CalendarYear,MONTH(SepSun1+20)=9),SepSun1+20,""))</f>
        <v>45555</v>
      </c>
      <c r="H108" s="16">
        <f>IF(DAY(SepSun1)=1,IF(AND(YEAR(SepSun1+14)=CalendarYear,MONTH(SepSun1+14)=9),SepSun1+14,""),IF(AND(YEAR(SepSun1+21)=CalendarYear,MONTH(SepSun1+21)=9),SepSun1+21,""))</f>
        <v>45556</v>
      </c>
      <c r="I108" s="16">
        <f>IF(DAY(SepSun1)=1,IF(AND(YEAR(SepSun1+15)=CalendarYear,MONTH(SepSun1+15)=9),SepSun1+15,""),IF(AND(YEAR(SepSun1+22)=CalendarYear,MONTH(SepSun1+22)=9),SepSun1+22,""))</f>
        <v>45557</v>
      </c>
      <c r="J108" s="16">
        <f>IF(DAY(SepSun1)=1,IF(AND(YEAR(SepSun1+16)=CalendarYear,MONTH(SepSun1+16)=9),SepSun1+16,""),IF(AND(YEAR(SepSun1+23)=CalendarYear,MONTH(SepSun1+23)=9),SepSun1+23,""))</f>
        <v>45558</v>
      </c>
      <c r="K108" s="16">
        <f>IF(DAY(SepSun1)=1,IF(AND(YEAR(SepSun1+17)=CalendarYear,MONTH(SepSun1+17)=9),SepSun1+17,""),IF(AND(YEAR(SepSun1+24)=CalendarYear,MONTH(SepSun1+24)=9),SepSun1+24,""))</f>
        <v>45559</v>
      </c>
      <c r="L108" s="16">
        <f>IF(DAY(SepSun1)=1,IF(AND(YEAR(SepSun1+18)=CalendarYear,MONTH(SepSun1+18)=9),SepSun1+18,""),IF(AND(YEAR(SepSun1+25)=CalendarYear,MONTH(SepSun1+25)=9),SepSun1+25,""))</f>
        <v>45560</v>
      </c>
      <c r="M108" s="16">
        <f>IF(DAY(SepSun1)=1,IF(AND(YEAR(SepSun1+19)=CalendarYear,MONTH(SepSun1+19)=9),SepSun1+19,""),IF(AND(YEAR(SepSun1+26)=CalendarYear,MONTH(SepSun1+26)=9),SepSun1+26,""))</f>
        <v>45561</v>
      </c>
      <c r="N108" s="16">
        <f>IF(DAY(SepSun1)=1,IF(AND(YEAR(SepSun1+20)=CalendarYear,MONTH(SepSun1+20)=9),SepSun1+20,""),IF(AND(YEAR(SepSun1+27)=CalendarYear,MONTH(SepSun1+27)=9),SepSun1+27,""))</f>
        <v>45562</v>
      </c>
      <c r="O108" s="16">
        <f>IF(DAY(SepSun1)=1,IF(AND(YEAR(SepSun1+21)=CalendarYear,MONTH(SepSun1+21)=9),SepSun1+21,""),IF(AND(YEAR(SepSun1+28)=CalendarYear,MONTH(SepSun1+28)=9),SepSun1+28,""))</f>
        <v>45563</v>
      </c>
      <c r="P108" s="16">
        <f>IF(DAY(SepSun1)=1,IF(AND(YEAR(SepSun1+22)=CalendarYear,MONTH(SepSun1+22)=9),SepSun1+22,""),IF(AND(YEAR(SepSun1+29)=CalendarYear,MONTH(SepSun1+29)=9),SepSun1+29,""))</f>
        <v>45564</v>
      </c>
      <c r="Q108" s="16">
        <f>IF(DAY(SepSun1)=1,IF(AND(YEAR(SepSun1+23)=CalendarYear,MONTH(SepSun1+23)=9),SepSun1+23,""),IF(AND(YEAR(SepSun1+30)=CalendarYear,MONTH(SepSun1+30)=9),SepSun1+30,""))</f>
        <v>45565</v>
      </c>
      <c r="R108" s="16" t="str">
        <f>IF(DAY(SepSun1)=1,IF(AND(YEAR(SepSun1+24)=CalendarYear,MONTH(SepSun1+24)=9),SepSun1+24,""),IF(AND(YEAR(SepSun1+31)=CalendarYear,MONTH(SepSun1+31)=9),SepSun1+31,""))</f>
        <v/>
      </c>
    </row>
    <row r="109" spans="2:18" s="5" customFormat="1" ht="25" customHeight="1" x14ac:dyDescent="0.4">
      <c r="B109" s="101"/>
      <c r="C109" s="17" t="s">
        <v>2</v>
      </c>
      <c r="D109" s="17" t="s">
        <v>3</v>
      </c>
      <c r="E109" s="17" t="s">
        <v>4</v>
      </c>
      <c r="F109" s="17" t="s">
        <v>5</v>
      </c>
      <c r="G109" s="17" t="s">
        <v>6</v>
      </c>
      <c r="H109" s="17" t="s">
        <v>7</v>
      </c>
      <c r="I109" s="17" t="s">
        <v>1</v>
      </c>
      <c r="J109" s="17" t="s">
        <v>2</v>
      </c>
      <c r="K109" s="17" t="s">
        <v>3</v>
      </c>
      <c r="L109" s="17" t="s">
        <v>4</v>
      </c>
      <c r="M109" s="17" t="s">
        <v>5</v>
      </c>
      <c r="N109" s="17" t="s">
        <v>6</v>
      </c>
      <c r="O109" s="17" t="s">
        <v>7</v>
      </c>
      <c r="P109" s="17" t="s">
        <v>1</v>
      </c>
      <c r="Q109" s="17" t="s">
        <v>2</v>
      </c>
      <c r="R109" s="17" t="s">
        <v>3</v>
      </c>
    </row>
    <row r="110" spans="2:18" ht="25" customHeight="1" x14ac:dyDescent="0.4">
      <c r="B110" s="71" t="s">
        <v>38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2:18" ht="25" customHeight="1" x14ac:dyDescent="0.4">
      <c r="B111" s="72" t="s">
        <v>39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2:18" ht="25" customHeight="1" x14ac:dyDescent="0.4">
      <c r="B112" s="73" t="s">
        <v>40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2:18" ht="25" customHeight="1" x14ac:dyDescent="0.4">
      <c r="B113" s="74"/>
    </row>
    <row r="114" spans="2:18" s="5" customFormat="1" ht="25" customHeight="1" x14ac:dyDescent="0.4">
      <c r="B114" s="75">
        <f>DATE(CalendarYear,10,1)</f>
        <v>45566</v>
      </c>
      <c r="C114" s="16">
        <f>IF(DAY(OctSun1)=1,"",IF(AND(YEAR(OctSun1+3)=CalendarYear,MONTH(OctSun1+3)=10),OctSun1+3,""))</f>
        <v>45566</v>
      </c>
      <c r="D114" s="16">
        <f>IF(DAY(OctSun1)=1,"",IF(AND(YEAR(OctSun1+4)=CalendarYear,MONTH(OctSun1+4)=10),OctSun1+4,""))</f>
        <v>45567</v>
      </c>
      <c r="E114" s="16">
        <f>IF(DAY(OctSun1)=1,"",IF(AND(YEAR(OctSun1+5)=CalendarYear,MONTH(OctSun1+5)=10),OctSun1+5,""))</f>
        <v>45568</v>
      </c>
      <c r="F114" s="16">
        <f>IF(DAY(OctSun1)=1,"",IF(AND(YEAR(OctSun1+6)=CalendarYear,MONTH(OctSun1+6)=10),OctSun1+6,""))</f>
        <v>45569</v>
      </c>
      <c r="G114" s="16">
        <f>IF(DAY(OctSun1)=1,IF(AND(YEAR(OctSun1)=CalendarYear,MONTH(OctSun1)=10),OctSun1,""),IF(AND(YEAR(OctSun1+7)=CalendarYear,MONTH(OctSun1+7)=10),OctSun1+7,""))</f>
        <v>45570</v>
      </c>
      <c r="H114" s="16">
        <f>IF(DAY(OctSun1)=1,IF(AND(YEAR(OctSun1+1)=CalendarYear,MONTH(OctSun1+1)=10),OctSun1+1,""),IF(AND(YEAR(OctSun1+8)=CalendarYear,MONTH(OctSun1+8)=10),OctSun1+8,""))</f>
        <v>45571</v>
      </c>
      <c r="I114" s="16">
        <f>IF(DAY(OctSun1)=1,IF(AND(YEAR(OctSun1+2)=CalendarYear,MONTH(OctSun1+2)=10),OctSun1+2,""),IF(AND(YEAR(OctSun1+9)=CalendarYear,MONTH(OctSun1+9)=10),OctSun1+9,""))</f>
        <v>45572</v>
      </c>
      <c r="J114" s="16">
        <f>IF(DAY(OctSun1)=1,IF(AND(YEAR(OctSun1+3)=CalendarYear,MONTH(OctSun1+3)=10),OctSun1+3,""),IF(AND(YEAR(OctSun1+10)=CalendarYear,MONTH(OctSun1+10)=10),OctSun1+10,""))</f>
        <v>45573</v>
      </c>
      <c r="K114" s="16">
        <f>IF(DAY(OctSun1)=1,IF(AND(YEAR(OctSun1+4)=CalendarYear,MONTH(OctSun1+4)=10),OctSun1+4,""),IF(AND(YEAR(OctSun1+11)=CalendarYear,MONTH(OctSun1+11)=10),OctSun1+11,""))</f>
        <v>45574</v>
      </c>
      <c r="L114" s="16">
        <f>IF(DAY(OctSun1)=1,IF(AND(YEAR(OctSun1+5)=CalendarYear,MONTH(OctSun1+5)=10),OctSun1+5,""),IF(AND(YEAR(OctSun1+12)=CalendarYear,MONTH(OctSun1+12)=10),OctSun1+12,""))</f>
        <v>45575</v>
      </c>
      <c r="M114" s="16">
        <f>IF(DAY(OctSun1)=1,IF(AND(YEAR(OctSun1+6)=CalendarYear,MONTH(OctSun1+6)=10),OctSun1+6,""),IF(AND(YEAR(OctSun1+13)=CalendarYear,MONTH(OctSun1+13)=10),OctSun1+13,""))</f>
        <v>45576</v>
      </c>
      <c r="N114" s="16">
        <f>IF(DAY(OctSun1)=1,IF(AND(YEAR(OctSun1+7)=CalendarYear,MONTH(OctSun1+7)=10),OctSun1+7,""),IF(AND(YEAR(OctSun1+14)=CalendarYear,MONTH(OctSun1+14)=10),OctSun1+14,""))</f>
        <v>45577</v>
      </c>
      <c r="O114" s="16">
        <f>IF(DAY(OctSun1)=1,IF(AND(YEAR(OctSun1+8)=CalendarYear,MONTH(OctSun1+8)=10),OctSun1+8,""),IF(AND(YEAR(OctSun1+15)=CalendarYear,MONTH(OctSun1+15)=10),OctSun1+15,""))</f>
        <v>45578</v>
      </c>
      <c r="P114" s="16">
        <f>IF(DAY(OctSun1)=1,IF(AND(YEAR(OctSun1+9)=CalendarYear,MONTH(OctSun1+9)=10),OctSun1+9,""),IF(AND(YEAR(OctSun1+16)=CalendarYear,MONTH(OctSun1+16)=10),OctSun1+16,""))</f>
        <v>45579</v>
      </c>
      <c r="Q114" s="16">
        <f>IF(DAY(OctSun1)=1,IF(AND(YEAR(OctSun1+10)=CalendarYear,MONTH(OctSun1+10)=10),OctSun1+10,""),IF(AND(YEAR(OctSun1+17)=CalendarYear,MONTH(OctSun1+17)=10),OctSun1+17,""))</f>
        <v>45580</v>
      </c>
    </row>
    <row r="115" spans="2:18" s="5" customFormat="1" ht="25" customHeight="1" x14ac:dyDescent="0.4">
      <c r="B115" s="76"/>
      <c r="C115" s="17" t="s">
        <v>3</v>
      </c>
      <c r="D115" s="17" t="s">
        <v>4</v>
      </c>
      <c r="E115" s="17" t="s">
        <v>5</v>
      </c>
      <c r="F115" s="17" t="s">
        <v>6</v>
      </c>
      <c r="G115" s="17" t="s">
        <v>7</v>
      </c>
      <c r="H115" s="17" t="s">
        <v>1</v>
      </c>
      <c r="I115" s="17" t="s">
        <v>2</v>
      </c>
      <c r="J115" s="17" t="s">
        <v>3</v>
      </c>
      <c r="K115" s="17" t="s">
        <v>4</v>
      </c>
      <c r="L115" s="17" t="s">
        <v>5</v>
      </c>
      <c r="M115" s="17" t="s">
        <v>6</v>
      </c>
      <c r="N115" s="17" t="s">
        <v>7</v>
      </c>
      <c r="O115" s="17" t="s">
        <v>1</v>
      </c>
      <c r="P115" s="17" t="s">
        <v>2</v>
      </c>
      <c r="Q115" s="17" t="s">
        <v>3</v>
      </c>
    </row>
    <row r="116" spans="2:18" ht="25" customHeight="1" x14ac:dyDescent="0.4">
      <c r="B116" s="71" t="s">
        <v>38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8" ht="25" customHeight="1" x14ac:dyDescent="0.4">
      <c r="B117" s="72" t="s">
        <v>39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8" ht="25" customHeight="1" x14ac:dyDescent="0.4">
      <c r="B118" s="73" t="s">
        <v>40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8" ht="25" customHeight="1" x14ac:dyDescent="0.4">
      <c r="B119" s="74"/>
    </row>
    <row r="120" spans="2:18" s="5" customFormat="1" ht="25" customHeight="1" x14ac:dyDescent="0.4">
      <c r="B120" s="99"/>
      <c r="C120" s="16">
        <f>IF(DAY(OctSun1)=1,IF(AND(YEAR(OctSun1+11)=CalendarYear,MONTH(OctSun1+11)=10),OctSun1+11,""),IF(AND(YEAR(OctSun1+18)=CalendarYear,MONTH(OctSun1+18)=10),OctSun1+18,""))</f>
        <v>45581</v>
      </c>
      <c r="D120" s="16">
        <f>IF(DAY(OctSun1)=1,IF(AND(YEAR(OctSun1+12)=CalendarYear,MONTH(OctSun1+12)=10),OctSun1+12,""),IF(AND(YEAR(OctSun1+19)=CalendarYear,MONTH(OctSun1+19)=10),OctSun1+19,""))</f>
        <v>45582</v>
      </c>
      <c r="E120" s="16">
        <f>IF(DAY(OctSun1)=1,IF(AND(YEAR(OctSun1+13)=CalendarYear,MONTH(OctSun1+13)=10),OctSun1+13,""),IF(AND(YEAR(OctSun1+20)=CalendarYear,MONTH(OctSun1+20)=10),OctSun1+20,""))</f>
        <v>45583</v>
      </c>
      <c r="F120" s="16">
        <f>IF(DAY(OctSun1)=1,IF(AND(YEAR(OctSun1+14)=CalendarYear,MONTH(OctSun1+14)=10),OctSun1+14,""),IF(AND(YEAR(OctSun1+21)=CalendarYear,MONTH(OctSun1+21)=10),OctSun1+21,""))</f>
        <v>45584</v>
      </c>
      <c r="G120" s="16">
        <f>IF(DAY(OctSun1)=1,IF(AND(YEAR(OctSun1+15)=CalendarYear,MONTH(OctSun1+15)=10),OctSun1+15,""),IF(AND(YEAR(OctSun1+22)=CalendarYear,MONTH(OctSun1+22)=10),OctSun1+22,""))</f>
        <v>45585</v>
      </c>
      <c r="H120" s="16">
        <f>IF(DAY(OctSun1)=1,IF(AND(YEAR(OctSun1+16)=CalendarYear,MONTH(OctSun1+16)=10),OctSun1+16,""),IF(AND(YEAR(OctSun1+23)=CalendarYear,MONTH(OctSun1+23)=10),OctSun1+23,""))</f>
        <v>45586</v>
      </c>
      <c r="I120" s="16">
        <f>IF(DAY(OctSun1)=1,IF(AND(YEAR(OctSun1+17)=CalendarYear,MONTH(OctSun1+17)=10),OctSun1+17,""),IF(AND(YEAR(OctSun1+24)=CalendarYear,MONTH(OctSun1+24)=10),OctSun1+24,""))</f>
        <v>45587</v>
      </c>
      <c r="J120" s="16">
        <f>IF(DAY(OctSun1)=1,IF(AND(YEAR(OctSun1+18)=CalendarYear,MONTH(OctSun1+18)=10),OctSun1+18,""),IF(AND(YEAR(OctSun1+25)=CalendarYear,MONTH(OctSun1+25)=10),OctSun1+25,""))</f>
        <v>45588</v>
      </c>
      <c r="K120" s="16">
        <f>IF(DAY(OctSun1)=1,IF(AND(YEAR(OctSun1+19)=CalendarYear,MONTH(OctSun1+19)=10),OctSun1+19,""),IF(AND(YEAR(OctSun1+26)=CalendarYear,MONTH(OctSun1+26)=10),OctSun1+26,""))</f>
        <v>45589</v>
      </c>
      <c r="L120" s="16">
        <f>IF(DAY(OctSun1)=1,IF(AND(YEAR(OctSun1+20)=CalendarYear,MONTH(OctSun1+20)=10),OctSun1+20,""),IF(AND(YEAR(OctSun1+27)=CalendarYear,MONTH(OctSun1+27)=10),OctSun1+27,""))</f>
        <v>45590</v>
      </c>
      <c r="M120" s="16">
        <f>IF(DAY(OctSun1)=1,IF(AND(YEAR(OctSun1+21)=CalendarYear,MONTH(OctSun1+21)=10),OctSun1+21,""),IF(AND(YEAR(OctSun1+28)=CalendarYear,MONTH(OctSun1+28)=10),OctSun1+28,""))</f>
        <v>45591</v>
      </c>
      <c r="N120" s="16">
        <f>IF(DAY(OctSun1)=1,IF(AND(YEAR(OctSun1+22)=CalendarYear,MONTH(OctSun1+22)=10),OctSun1+22,""),IF(AND(YEAR(OctSun1+29)=CalendarYear,MONTH(OctSun1+29)=10),OctSun1+29,""))</f>
        <v>45592</v>
      </c>
      <c r="O120" s="16">
        <f>IF(DAY(OctSun1)=1,IF(AND(YEAR(OctSun1+23)=CalendarYear,MONTH(OctSun1+23)=10),OctSun1+23,""),IF(AND(YEAR(OctSun1+30)=CalendarYear,MONTH(OctSun1+30)=10),OctSun1+30,""))</f>
        <v>45593</v>
      </c>
      <c r="P120" s="16">
        <f>IF(DAY(OctSun1)=1,IF(AND(YEAR(OctSun1+24)=CalendarYear,MONTH(OctSun1+24)=10),OctSun1+24,""),IF(AND(YEAR(OctSun1+31)=CalendarYear,MONTH(OctSun1+31)=10),OctSun1+31,""))</f>
        <v>45594</v>
      </c>
      <c r="Q120" s="14">
        <f>IF(DAY(OctSun1)=1,IF(AND(YEAR(OctSun1+25)=CalendarYear,MONTH(OctSun1+25)=10),OctSun1+25,""),IF(AND(YEAR(OctSun1+32)=CalendarYear,MONTH(OctSun1+32)=10),OctSun1+32,""))</f>
        <v>45595</v>
      </c>
      <c r="R120" s="7">
        <f>IF(DAY(OctSun1)=1,IF(AND(YEAR(OctSun1+26)=CalendarYear,MONTH(OctSun1+26)=10),OctSun1+26,""),IF(AND(YEAR(OctSun1+33)=CalendarYear,MONTH(OctSun1+33)=10),OctSun1+33,""))</f>
        <v>45596</v>
      </c>
    </row>
    <row r="121" spans="2:18" s="5" customFormat="1" ht="25" customHeight="1" x14ac:dyDescent="0.4">
      <c r="B121" s="101"/>
      <c r="C121" s="17" t="s">
        <v>4</v>
      </c>
      <c r="D121" s="17" t="s">
        <v>5</v>
      </c>
      <c r="E121" s="17" t="s">
        <v>6</v>
      </c>
      <c r="F121" s="17" t="s">
        <v>7</v>
      </c>
      <c r="G121" s="17" t="s">
        <v>1</v>
      </c>
      <c r="H121" s="17" t="s">
        <v>2</v>
      </c>
      <c r="I121" s="17" t="s">
        <v>3</v>
      </c>
      <c r="J121" s="17" t="s">
        <v>4</v>
      </c>
      <c r="K121" s="17" t="s">
        <v>5</v>
      </c>
      <c r="L121" s="17" t="s">
        <v>6</v>
      </c>
      <c r="M121" s="17" t="s">
        <v>7</v>
      </c>
      <c r="N121" s="17" t="s">
        <v>1</v>
      </c>
      <c r="O121" s="17" t="s">
        <v>2</v>
      </c>
      <c r="P121" s="17" t="s">
        <v>3</v>
      </c>
      <c r="Q121" s="15" t="s">
        <v>4</v>
      </c>
      <c r="R121" s="6" t="s">
        <v>5</v>
      </c>
    </row>
    <row r="122" spans="2:18" ht="25" customHeight="1" x14ac:dyDescent="0.4">
      <c r="B122" s="71" t="s">
        <v>38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2:18" ht="25" customHeight="1" x14ac:dyDescent="0.4">
      <c r="B123" s="72" t="s">
        <v>39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2:18" ht="25" customHeight="1" x14ac:dyDescent="0.4">
      <c r="B124" s="73" t="s">
        <v>40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2:18" ht="25" customHeight="1" x14ac:dyDescent="0.4">
      <c r="B125" s="74"/>
    </row>
    <row r="126" spans="2:18" s="5" customFormat="1" ht="25" customHeight="1" x14ac:dyDescent="0.4">
      <c r="B126" s="75">
        <f>DATE(CalendarYear,11,1)</f>
        <v>45597</v>
      </c>
      <c r="C126" s="16">
        <f>IF(DAY(NovSun1)=1,"",IF(AND(YEAR(NovSun1+6)=CalendarYear,MONTH(NovSun1+6)=11),NovSun1+6,""))</f>
        <v>45597</v>
      </c>
      <c r="D126" s="16">
        <f>IF(DAY(NovSun1)=1,IF(AND(YEAR(NovSun1)=CalendarYear,MONTH(NovSun1)=11),NovSun1,""),IF(AND(YEAR(NovSun1+7)=CalendarYear,MONTH(NovSun1+7)=11),NovSun1+7,""))</f>
        <v>45598</v>
      </c>
      <c r="E126" s="16">
        <f>IF(DAY(NovSun1)=1,IF(AND(YEAR(NovSun1+1)=CalendarYear,MONTH(NovSun1+1)=11),NovSun1+1,""),IF(AND(YEAR(NovSun1+8)=CalendarYear,MONTH(NovSun1+8)=11),NovSun1+8,""))</f>
        <v>45599</v>
      </c>
      <c r="F126" s="16">
        <f>IF(DAY(NovSun1)=1,IF(AND(YEAR(NovSun1+2)=CalendarYear,MONTH(NovSun1+2)=11),NovSun1+2,""),IF(AND(YEAR(NovSun1+9)=CalendarYear,MONTH(NovSun1+9)=11),NovSun1+9,""))</f>
        <v>45600</v>
      </c>
      <c r="G126" s="16">
        <f>IF(DAY(NovSun1)=1,IF(AND(YEAR(NovSun1+3)=CalendarYear,MONTH(NovSun1+3)=11),NovSun1+3,""),IF(AND(YEAR(NovSun1+10)=CalendarYear,MONTH(NovSun1+10)=11),NovSun1+10,""))</f>
        <v>45601</v>
      </c>
      <c r="H126" s="16">
        <f>IF(DAY(NovSun1)=1,IF(AND(YEAR(NovSun1+4)=CalendarYear,MONTH(NovSun1+4)=11),NovSun1+4,""),IF(AND(YEAR(NovSun1+11)=CalendarYear,MONTH(NovSun1+11)=11),NovSun1+11,""))</f>
        <v>45602</v>
      </c>
      <c r="I126" s="16">
        <f>IF(DAY(NovSun1)=1,IF(AND(YEAR(NovSun1+5)=CalendarYear,MONTH(NovSun1+5)=11),NovSun1+5,""),IF(AND(YEAR(NovSun1+12)=CalendarYear,MONTH(NovSun1+12)=11),NovSun1+12,""))</f>
        <v>45603</v>
      </c>
      <c r="J126" s="16">
        <f>IF(DAY(NovSun1)=1,IF(AND(YEAR(NovSun1+6)=CalendarYear,MONTH(NovSun1+6)=11),NovSun1+6,""),IF(AND(YEAR(NovSun1+13)=CalendarYear,MONTH(NovSun1+13)=11),NovSun1+13,""))</f>
        <v>45604</v>
      </c>
      <c r="K126" s="16">
        <f>IF(DAY(NovSun1)=1,IF(AND(YEAR(NovSun1+7)=CalendarYear,MONTH(NovSun1+7)=11),NovSun1+7,""),IF(AND(YEAR(NovSun1+14)=CalendarYear,MONTH(NovSun1+14)=11),NovSun1+14,""))</f>
        <v>45605</v>
      </c>
      <c r="L126" s="16">
        <f>IF(DAY(NovSun1)=1,IF(AND(YEAR(NovSun1+8)=CalendarYear,MONTH(NovSun1+8)=11),NovSun1+8,""),IF(AND(YEAR(NovSun1+15)=CalendarYear,MONTH(NovSun1+15)=11),NovSun1+15,""))</f>
        <v>45606</v>
      </c>
      <c r="M126" s="16">
        <f>IF(DAY(NovSun1)=1,IF(AND(YEAR(NovSun1+9)=CalendarYear,MONTH(NovSun1+9)=11),NovSun1+9,""),IF(AND(YEAR(NovSun1+16)=CalendarYear,MONTH(NovSun1+16)=11),NovSun1+16,""))</f>
        <v>45607</v>
      </c>
      <c r="N126" s="16">
        <f>IF(DAY(NovSun1)=1,IF(AND(YEAR(NovSun1+10)=CalendarYear,MONTH(NovSun1+10)=11),NovSun1+10,""),IF(AND(YEAR(NovSun1+17)=CalendarYear,MONTH(NovSun1+17)=11),NovSun1+17,""))</f>
        <v>45608</v>
      </c>
      <c r="O126" s="16">
        <f>IF(DAY(NovSun1)=1,IF(AND(YEAR(NovSun1+11)=CalendarYear,MONTH(NovSun1+11)=11),NovSun1+11,""),IF(AND(YEAR(NovSun1+18)=CalendarYear,MONTH(NovSun1+18)=11),NovSun1+18,""))</f>
        <v>45609</v>
      </c>
      <c r="P126" s="16">
        <f>IF(DAY(NovSun1)=1,IF(AND(YEAR(NovSun1+12)=CalendarYear,MONTH(NovSun1+12)=11),NovSun1+12,""),IF(AND(YEAR(NovSun1+19)=CalendarYear,MONTH(NovSun1+19)=11),NovSun1+19,""))</f>
        <v>45610</v>
      </c>
      <c r="Q126" s="16">
        <f>IF(DAY(NovSun1)=1,IF(AND(YEAR(NovSun1+13)=CalendarYear,MONTH(NovSun1+13)=11),NovSun1+13,""),IF(AND(YEAR(NovSun1+20)=CalendarYear,MONTH(NovSun1+20)=11),NovSun1+20,""))</f>
        <v>45611</v>
      </c>
    </row>
    <row r="127" spans="2:18" s="5" customFormat="1" ht="25" customHeight="1" x14ac:dyDescent="0.4">
      <c r="B127" s="76"/>
      <c r="C127" s="17" t="s">
        <v>6</v>
      </c>
      <c r="D127" s="17" t="s">
        <v>7</v>
      </c>
      <c r="E127" s="17" t="s">
        <v>1</v>
      </c>
      <c r="F127" s="17" t="s">
        <v>2</v>
      </c>
      <c r="G127" s="17" t="s">
        <v>3</v>
      </c>
      <c r="H127" s="17" t="s">
        <v>4</v>
      </c>
      <c r="I127" s="17" t="s">
        <v>5</v>
      </c>
      <c r="J127" s="17" t="s">
        <v>6</v>
      </c>
      <c r="K127" s="17" t="s">
        <v>7</v>
      </c>
      <c r="L127" s="17" t="s">
        <v>1</v>
      </c>
      <c r="M127" s="17" t="s">
        <v>2</v>
      </c>
      <c r="N127" s="17" t="s">
        <v>3</v>
      </c>
      <c r="O127" s="17" t="s">
        <v>4</v>
      </c>
      <c r="P127" s="17" t="s">
        <v>5</v>
      </c>
      <c r="Q127" s="17" t="s">
        <v>6</v>
      </c>
    </row>
    <row r="128" spans="2:18" ht="25" customHeight="1" x14ac:dyDescent="0.4">
      <c r="B128" s="71" t="s">
        <v>38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8" ht="25" customHeight="1" x14ac:dyDescent="0.4">
      <c r="B129" s="72" t="s">
        <v>39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8" ht="25" customHeight="1" x14ac:dyDescent="0.4">
      <c r="B130" s="73" t="s">
        <v>40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8" ht="25" customHeight="1" x14ac:dyDescent="0.4">
      <c r="B131" s="74"/>
    </row>
    <row r="132" spans="2:18" s="5" customFormat="1" ht="25" customHeight="1" x14ac:dyDescent="0.4">
      <c r="B132" s="99"/>
      <c r="C132" s="16">
        <f>IF(DAY(NovSun1)=1,IF(AND(YEAR(NovSun1+14)=CalendarYear,MONTH(NovSun1+14)=11),NovSun1+14,""),IF(AND(YEAR(NovSun1+21)=CalendarYear,MONTH(NovSun1+21)=11),NovSun1+21,""))</f>
        <v>45612</v>
      </c>
      <c r="D132" s="16">
        <f>IF(DAY(NovSun1)=1,IF(AND(YEAR(NovSun1+15)=CalendarYear,MONTH(NovSun1+15)=11),NovSun1+15,""),IF(AND(YEAR(NovSun1+22)=CalendarYear,MONTH(NovSun1+22)=11),NovSun1+22,""))</f>
        <v>45613</v>
      </c>
      <c r="E132" s="16">
        <f>IF(DAY(NovSun1)=1,IF(AND(YEAR(NovSun1+16)=CalendarYear,MONTH(NovSun1+16)=11),NovSun1+16,""),IF(AND(YEAR(NovSun1+23)=CalendarYear,MONTH(NovSun1+23)=11),NovSun1+23,""))</f>
        <v>45614</v>
      </c>
      <c r="F132" s="16">
        <f>IF(DAY(NovSun1)=1,IF(AND(YEAR(NovSun1+17)=CalendarYear,MONTH(NovSun1+17)=11),NovSun1+17,""),IF(AND(YEAR(NovSun1+24)=CalendarYear,MONTH(NovSun1+24)=11),NovSun1+24,""))</f>
        <v>45615</v>
      </c>
      <c r="G132" s="16">
        <f>IF(DAY(NovSun1)=1,IF(AND(YEAR(NovSun1+18)=CalendarYear,MONTH(NovSun1+18)=11),NovSun1+18,""),IF(AND(YEAR(NovSun1+25)=CalendarYear,MONTH(NovSun1+25)=11),NovSun1+25,""))</f>
        <v>45616</v>
      </c>
      <c r="H132" s="16">
        <f>IF(DAY(NovSun1)=1,IF(AND(YEAR(NovSun1+19)=CalendarYear,MONTH(NovSun1+19)=11),NovSun1+19,""),IF(AND(YEAR(NovSun1+26)=CalendarYear,MONTH(NovSun1+26)=11),NovSun1+26,""))</f>
        <v>45617</v>
      </c>
      <c r="I132" s="16">
        <f>IF(DAY(NovSun1)=1,IF(AND(YEAR(NovSun1+20)=CalendarYear,MONTH(NovSun1+20)=11),NovSun1+20,""),IF(AND(YEAR(NovSun1+27)=CalendarYear,MONTH(NovSun1+27)=11),NovSun1+27,""))</f>
        <v>45618</v>
      </c>
      <c r="J132" s="16">
        <f>IF(DAY(NovSun1)=1,IF(AND(YEAR(NovSun1+21)=CalendarYear,MONTH(NovSun1+21)=11),NovSun1+21,""),IF(AND(YEAR(NovSun1+28)=CalendarYear,MONTH(NovSun1+28)=11),NovSun1+28,""))</f>
        <v>45619</v>
      </c>
      <c r="K132" s="16">
        <f>IF(DAY(NovSun1)=1,IF(AND(YEAR(NovSun1+22)=CalendarYear,MONTH(NovSun1+22)=11),NovSun1+22,""),IF(AND(YEAR(NovSun1+29)=CalendarYear,MONTH(NovSun1+29)=11),NovSun1+29,""))</f>
        <v>45620</v>
      </c>
      <c r="L132" s="16">
        <f>IF(DAY(NovSun1)=1,IF(AND(YEAR(NovSun1+23)=CalendarYear,MONTH(NovSun1+23)=11),NovSun1+23,""),IF(AND(YEAR(NovSun1+30)=CalendarYear,MONTH(NovSun1+30)=11),NovSun1+30,""))</f>
        <v>45621</v>
      </c>
      <c r="M132" s="16">
        <f>IF(DAY(NovSun1)=1,IF(AND(YEAR(NovSun1+24)=CalendarYear,MONTH(NovSun1+24)=11),NovSun1+24,""),IF(AND(YEAR(NovSun1+31)=CalendarYear,MONTH(NovSun1+31)=11),NovSun1+31,""))</f>
        <v>45622</v>
      </c>
      <c r="N132" s="16">
        <f>IF(DAY(NovSun1)=1,IF(AND(YEAR(NovSun1+25)=CalendarYear,MONTH(NovSun1+25)=11),NovSun1+25,""),IF(AND(YEAR(NovSun1+32)=CalendarYear,MONTH(NovSun1+32)=11),NovSun1+32,""))</f>
        <v>45623</v>
      </c>
      <c r="O132" s="16">
        <f>IF(DAY(NovSun1)=1,IF(AND(YEAR(NovSun1+26)=CalendarYear,MONTH(NovSun1+26)=11),NovSun1+26,""),IF(AND(YEAR(NovSun1+33)=CalendarYear,MONTH(NovSun1+33)=11),NovSun1+33,""))</f>
        <v>45624</v>
      </c>
      <c r="P132" s="14">
        <f>IF(DAY(NovSun1)=1,IF(AND(YEAR(NovSun1+27)=CalendarYear,MONTH(NovSun1+27)=11),NovSun1+27,""),IF(AND(YEAR(NovSun1+34)=CalendarYear,MONTH(NovSun1+34)=11),NovSun1+34,""))</f>
        <v>45625</v>
      </c>
      <c r="Q132" s="7">
        <f>IF(DAY(NovSun1)=1,IF(AND(YEAR(NovSun1+28)=CalendarYear,MONTH(NovSun1+28)=11),NovSun1+28,""),IF(AND(YEAR(NovSun1+35)=CalendarYear,MONTH(NovSun1+35)=11),NovSun1+35,""))</f>
        <v>45626</v>
      </c>
      <c r="R132" s="7" t="str">
        <f>IF(DAY(NovSun1)=1,IF(AND(YEAR(NovSun1+29)=CalendarYear,MONTH(NovSun1+29)=11),NovSun1+29,""),IF(AND(YEAR(NovSun1+36)=CalendarYear,MONTH(NovSun1+36)=11),NovSun1+36,""))</f>
        <v/>
      </c>
    </row>
    <row r="133" spans="2:18" s="5" customFormat="1" ht="25" customHeight="1" x14ac:dyDescent="0.4">
      <c r="B133" s="101"/>
      <c r="C133" s="17" t="s">
        <v>7</v>
      </c>
      <c r="D133" s="17" t="s">
        <v>1</v>
      </c>
      <c r="E133" s="17" t="s">
        <v>2</v>
      </c>
      <c r="F133" s="17" t="s">
        <v>3</v>
      </c>
      <c r="G133" s="17" t="s">
        <v>4</v>
      </c>
      <c r="H133" s="17" t="s">
        <v>5</v>
      </c>
      <c r="I133" s="17" t="s">
        <v>6</v>
      </c>
      <c r="J133" s="17" t="s">
        <v>7</v>
      </c>
      <c r="K133" s="17" t="s">
        <v>1</v>
      </c>
      <c r="L133" s="17" t="s">
        <v>2</v>
      </c>
      <c r="M133" s="17" t="s">
        <v>3</v>
      </c>
      <c r="N133" s="17" t="s">
        <v>4</v>
      </c>
      <c r="O133" s="17" t="s">
        <v>5</v>
      </c>
      <c r="P133" s="15" t="s">
        <v>6</v>
      </c>
      <c r="Q133" s="6" t="s">
        <v>7</v>
      </c>
      <c r="R133" s="6" t="s">
        <v>1</v>
      </c>
    </row>
    <row r="134" spans="2:18" ht="25" customHeight="1" x14ac:dyDescent="0.4">
      <c r="B134" s="71" t="s">
        <v>38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2:18" ht="25" customHeight="1" x14ac:dyDescent="0.4">
      <c r="B135" s="72" t="s">
        <v>39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2:18" ht="25" customHeight="1" x14ac:dyDescent="0.4">
      <c r="B136" s="73" t="s">
        <v>40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2:18" ht="25" customHeight="1" x14ac:dyDescent="0.4">
      <c r="B137" s="74"/>
    </row>
    <row r="138" spans="2:18" s="5" customFormat="1" ht="25" customHeight="1" x14ac:dyDescent="0.4">
      <c r="B138" s="75">
        <f>DATE(CalendarYear,12,1)</f>
        <v>45627</v>
      </c>
      <c r="C138" s="14">
        <f>IF(DAY(DecSun1)=1,"",IF(AND(YEAR(DecSun1+1)=CalendarYear,MONTH(DecSun1+1)=12),DecSun1+1,""))</f>
        <v>45627</v>
      </c>
      <c r="D138" s="14">
        <f>IF(DAY(DecSun1)=1,"",IF(AND(YEAR(DecSun1+2)=CalendarYear,MONTH(DecSun1+2)=12),DecSun1+2,""))</f>
        <v>45628</v>
      </c>
      <c r="E138" s="14">
        <f>IF(DAY(DecSun1)=1,"",IF(AND(YEAR(DecSun1+3)=CalendarYear,MONTH(DecSun1+3)=12),DecSun1+3,""))</f>
        <v>45629</v>
      </c>
      <c r="F138" s="14">
        <f>IF(DAY(DecSun1)=1,"",IF(AND(YEAR(DecSun1+4)=CalendarYear,MONTH(DecSun1+4)=12),DecSun1+4,""))</f>
        <v>45630</v>
      </c>
      <c r="G138" s="14">
        <f>IF(DAY(DecSun1)=1,"",IF(AND(YEAR(DecSun1+5)=CalendarYear,MONTH(DecSun1+5)=12),DecSun1+5,""))</f>
        <v>45631</v>
      </c>
      <c r="H138" s="16">
        <f>IF(DAY(DecSun1)=1,"",IF(AND(YEAR(DecSun1+6)=CalendarYear,MONTH(DecSun1+6)=12),DecSun1+6,""))</f>
        <v>45632</v>
      </c>
      <c r="I138" s="16">
        <f>IF(DAY(DecSun1)=1,IF(AND(YEAR(DecSun1)=CalendarYear,MONTH(DecSun1)=12),DecSun1,""),IF(AND(YEAR(DecSun1+7)=CalendarYear,MONTH(DecSun1+7)=12),DecSun1+7,""))</f>
        <v>45633</v>
      </c>
      <c r="J138" s="16">
        <f>IF(DAY(DecSun1)=1,IF(AND(YEAR(DecSun1+1)=CalendarYear,MONTH(DecSun1+1)=12),DecSun1+1,""),IF(AND(YEAR(DecSun1+8)=CalendarYear,MONTH(DecSun1+8)=12),DecSun1+8,""))</f>
        <v>45634</v>
      </c>
      <c r="K138" s="16">
        <f>IF(DAY(DecSun1)=1,IF(AND(YEAR(DecSun1+2)=CalendarYear,MONTH(DecSun1+2)=12),DecSun1+2,""),IF(AND(YEAR(DecSun1+9)=CalendarYear,MONTH(DecSun1+9)=12),DecSun1+9,""))</f>
        <v>45635</v>
      </c>
      <c r="L138" s="16">
        <f>IF(DAY(DecSun1)=1,IF(AND(YEAR(DecSun1+3)=CalendarYear,MONTH(DecSun1+3)=12),DecSun1+3,""),IF(AND(YEAR(DecSun1+10)=CalendarYear,MONTH(DecSun1+10)=12),DecSun1+10,""))</f>
        <v>45636</v>
      </c>
      <c r="M138" s="16">
        <f>IF(DAY(DecSun1)=1,IF(AND(YEAR(DecSun1+4)=CalendarYear,MONTH(DecSun1+4)=12),DecSun1+4,""),IF(AND(YEAR(DecSun1+11)=CalendarYear,MONTH(DecSun1+11)=12),DecSun1+11,""))</f>
        <v>45637</v>
      </c>
      <c r="N138" s="16">
        <f>IF(DAY(DecSun1)=1,IF(AND(YEAR(DecSun1+5)=CalendarYear,MONTH(DecSun1+5)=12),DecSun1+5,""),IF(AND(YEAR(DecSun1+12)=CalendarYear,MONTH(DecSun1+12)=12),DecSun1+12,""))</f>
        <v>45638</v>
      </c>
      <c r="O138" s="16">
        <f>IF(DAY(DecSun1)=1,IF(AND(YEAR(DecSun1+6)=CalendarYear,MONTH(DecSun1+6)=12),DecSun1+6,""),IF(AND(YEAR(DecSun1+13)=CalendarYear,MONTH(DecSun1+13)=12),DecSun1+13,""))</f>
        <v>45639</v>
      </c>
      <c r="P138" s="16">
        <f>IF(DAY(DecSun1)=1,IF(AND(YEAR(DecSun1+7)=CalendarYear,MONTH(DecSun1+7)=12),DecSun1+7,""),IF(AND(YEAR(DecSun1+14)=CalendarYear,MONTH(DecSun1+14)=12),DecSun1+14,""))</f>
        <v>45640</v>
      </c>
      <c r="Q138" s="16">
        <f>IF(DAY(DecSun1)=1,IF(AND(YEAR(DecSun1+8)=CalendarYear,MONTH(DecSun1+8)=12),DecSun1+8,""),IF(AND(YEAR(DecSun1+15)=CalendarYear,MONTH(DecSun1+15)=12),DecSun1+15,""))</f>
        <v>45641</v>
      </c>
    </row>
    <row r="139" spans="2:18" s="5" customFormat="1" ht="25" customHeight="1" x14ac:dyDescent="0.4">
      <c r="B139" s="76"/>
      <c r="C139" s="15" t="s">
        <v>1</v>
      </c>
      <c r="D139" s="15" t="s">
        <v>2</v>
      </c>
      <c r="E139" s="15" t="s">
        <v>3</v>
      </c>
      <c r="F139" s="15" t="s">
        <v>4</v>
      </c>
      <c r="G139" s="15" t="s">
        <v>5</v>
      </c>
      <c r="H139" s="17" t="s">
        <v>6</v>
      </c>
      <c r="I139" s="17" t="s">
        <v>7</v>
      </c>
      <c r="J139" s="17" t="s">
        <v>1</v>
      </c>
      <c r="K139" s="17" t="s">
        <v>2</v>
      </c>
      <c r="L139" s="17" t="s">
        <v>3</v>
      </c>
      <c r="M139" s="17" t="s">
        <v>4</v>
      </c>
      <c r="N139" s="17" t="s">
        <v>5</v>
      </c>
      <c r="O139" s="17" t="s">
        <v>6</v>
      </c>
      <c r="P139" s="17" t="s">
        <v>7</v>
      </c>
      <c r="Q139" s="17" t="s">
        <v>1</v>
      </c>
    </row>
    <row r="140" spans="2:18" ht="25" customHeight="1" x14ac:dyDescent="0.4">
      <c r="B140" s="71" t="s">
        <v>38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8" ht="25" customHeight="1" x14ac:dyDescent="0.4">
      <c r="B141" s="72" t="s">
        <v>39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8" ht="25" customHeight="1" x14ac:dyDescent="0.4">
      <c r="B142" s="73" t="s">
        <v>40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8" ht="25" customHeight="1" x14ac:dyDescent="0.4"/>
    <row r="144" spans="2:18" s="5" customFormat="1" ht="25" customHeight="1" x14ac:dyDescent="0.4">
      <c r="B144" s="99"/>
      <c r="C144" s="16">
        <f>IF(DAY(DecSun1)=1,IF(AND(YEAR(DecSun1+9)=CalendarYear,MONTH(DecSun1+9)=12),DecSun1+9,""),IF(AND(YEAR(DecSun1+16)=CalendarYear,MONTH(DecSun1+16)=12),DecSun1+16,""))</f>
        <v>45642</v>
      </c>
      <c r="D144" s="16">
        <f>IF(DAY(DecSun1)=1,IF(AND(YEAR(DecSun1+10)=CalendarYear,MONTH(DecSun1+10)=12),DecSun1+10,""),IF(AND(YEAR(DecSun1+17)=CalendarYear,MONTH(DecSun1+17)=12),DecSun1+17,""))</f>
        <v>45643</v>
      </c>
      <c r="E144" s="16">
        <f>IF(DAY(DecSun1)=1,IF(AND(YEAR(DecSun1+11)=CalendarYear,MONTH(DecSun1+11)=12),DecSun1+11,""),IF(AND(YEAR(DecSun1+18)=CalendarYear,MONTH(DecSun1+18)=12),DecSun1+18,""))</f>
        <v>45644</v>
      </c>
      <c r="F144" s="16">
        <f>IF(DAY(DecSun1)=1,IF(AND(YEAR(DecSun1+12)=CalendarYear,MONTH(DecSun1+12)=12),DecSun1+12,""),IF(AND(YEAR(DecSun1+19)=CalendarYear,MONTH(DecSun1+19)=12),DecSun1+19,""))</f>
        <v>45645</v>
      </c>
      <c r="G144" s="16">
        <f>IF(DAY(DecSun1)=1,IF(AND(YEAR(DecSun1+13)=CalendarYear,MONTH(DecSun1+13)=12),DecSun1+13,""),IF(AND(YEAR(DecSun1+20)=CalendarYear,MONTH(DecSun1+20)=12),DecSun1+20,""))</f>
        <v>45646</v>
      </c>
      <c r="H144" s="16">
        <f>IF(DAY(DecSun1)=1,IF(AND(YEAR(DecSun1+14)=CalendarYear,MONTH(DecSun1+14)=12),DecSun1+14,""),IF(AND(YEAR(DecSun1+21)=CalendarYear,MONTH(DecSun1+21)=12),DecSun1+21,""))</f>
        <v>45647</v>
      </c>
      <c r="I144" s="16">
        <f>IF(DAY(DecSun1)=1,IF(AND(YEAR(DecSun1+15)=CalendarYear,MONTH(DecSun1+15)=12),DecSun1+15,""),IF(AND(YEAR(DecSun1+22)=CalendarYear,MONTH(DecSun1+22)=12),DecSun1+22,""))</f>
        <v>45648</v>
      </c>
      <c r="J144" s="16">
        <f>IF(DAY(DecSun1)=1,IF(AND(YEAR(DecSun1+16)=CalendarYear,MONTH(DecSun1+16)=12),DecSun1+16,""),IF(AND(YEAR(DecSun1+23)=CalendarYear,MONTH(DecSun1+23)=12),DecSun1+23,""))</f>
        <v>45649</v>
      </c>
      <c r="K144" s="16">
        <f>IF(DAY(DecSun1)=1,IF(AND(YEAR(DecSun1+17)=CalendarYear,MONTH(DecSun1+17)=12),DecSun1+17,""),IF(AND(YEAR(DecSun1+24)=CalendarYear,MONTH(DecSun1+24)=12),DecSun1+24,""))</f>
        <v>45650</v>
      </c>
      <c r="L144" s="16">
        <f>IF(DAY(DecSun1)=1,IF(AND(YEAR(DecSun1+18)=CalendarYear,MONTH(DecSun1+18)=12),DecSun1+18,""),IF(AND(YEAR(DecSun1+25)=CalendarYear,MONTH(DecSun1+25)=12),DecSun1+25,""))</f>
        <v>45651</v>
      </c>
      <c r="M144" s="16">
        <f>IF(DAY(DecSun1)=1,IF(AND(YEAR(DecSun1+19)=CalendarYear,MONTH(DecSun1+19)=12),DecSun1+19,""),IF(AND(YEAR(DecSun1+26)=CalendarYear,MONTH(DecSun1+26)=12),DecSun1+26,""))</f>
        <v>45652</v>
      </c>
      <c r="N144" s="16">
        <f>IF(DAY(DecSun1)=1,IF(AND(YEAR(DecSun1+20)=CalendarYear,MONTH(DecSun1+20)=12),DecSun1+20,""),IF(AND(YEAR(DecSun1+27)=CalendarYear,MONTH(DecSun1+27)=12),DecSun1+27,""))</f>
        <v>45653</v>
      </c>
      <c r="O144" s="16">
        <f>IF(DAY(DecSun1)=1,IF(AND(YEAR(DecSun1+21)=CalendarYear,MONTH(DecSun1+21)=12),DecSun1+21,""),IF(AND(YEAR(DecSun1+28)=CalendarYear,MONTH(DecSun1+28)=12),DecSun1+28,""))</f>
        <v>45654</v>
      </c>
      <c r="P144" s="16">
        <f>IF(DAY(DecSun1)=1,IF(AND(YEAR(DecSun1+22)=CalendarYear,MONTH(DecSun1+22)=12),DecSun1+22,""),IF(AND(YEAR(DecSun1+29)=CalendarYear,MONTH(DecSun1+29)=12),DecSun1+29,""))</f>
        <v>45655</v>
      </c>
      <c r="Q144" s="16">
        <f>IF(DAY(DecSun1)=1,IF(AND(YEAR(DecSun1+23)=CalendarYear,MONTH(DecSun1+23)=12),DecSun1+23,""),IF(AND(YEAR(DecSun1+30)=CalendarYear,MONTH(DecSun1+30)=12),DecSun1+30,""))</f>
        <v>45656</v>
      </c>
      <c r="R144" s="16">
        <f>IF(DAY(DecSun1)=1,IF(AND(YEAR(DecSun1+24)=CalendarYear,MONTH(DecSun1+24)=12),DecSun1+24,""),IF(AND(YEAR(DecSun1+31)=CalendarYear,MONTH(DecSun1+31)=12),DecSun1+31,""))</f>
        <v>45657</v>
      </c>
    </row>
    <row r="145" spans="2:18" s="5" customFormat="1" ht="25" customHeight="1" x14ac:dyDescent="0.4">
      <c r="B145" s="101"/>
      <c r="C145" s="17" t="s">
        <v>2</v>
      </c>
      <c r="D145" s="17" t="s">
        <v>3</v>
      </c>
      <c r="E145" s="17" t="s">
        <v>4</v>
      </c>
      <c r="F145" s="17" t="s">
        <v>5</v>
      </c>
      <c r="G145" s="17" t="s">
        <v>6</v>
      </c>
      <c r="H145" s="17" t="s">
        <v>7</v>
      </c>
      <c r="I145" s="17" t="s">
        <v>1</v>
      </c>
      <c r="J145" s="17" t="s">
        <v>2</v>
      </c>
      <c r="K145" s="17" t="s">
        <v>3</v>
      </c>
      <c r="L145" s="17" t="s">
        <v>4</v>
      </c>
      <c r="M145" s="17" t="s">
        <v>5</v>
      </c>
      <c r="N145" s="17" t="s">
        <v>6</v>
      </c>
      <c r="O145" s="17" t="s">
        <v>7</v>
      </c>
      <c r="P145" s="17" t="s">
        <v>1</v>
      </c>
      <c r="Q145" s="17" t="s">
        <v>2</v>
      </c>
      <c r="R145" s="17" t="s">
        <v>3</v>
      </c>
    </row>
    <row r="146" spans="2:18" ht="25" customHeight="1" x14ac:dyDescent="0.4">
      <c r="B146" s="71" t="s">
        <v>38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2:18" ht="25" customHeight="1" x14ac:dyDescent="0.4">
      <c r="B147" s="72" t="s">
        <v>39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2:18" ht="25" customHeight="1" x14ac:dyDescent="0.4">
      <c r="B148" s="73" t="s">
        <v>40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2:18" ht="25" customHeight="1" x14ac:dyDescent="0.4"/>
    <row r="150" spans="2:18" ht="25" customHeight="1" x14ac:dyDescent="0.4"/>
    <row r="151" spans="2:18" ht="25" customHeight="1" x14ac:dyDescent="0.4"/>
  </sheetData>
  <mergeCells count="25">
    <mergeCell ref="B144:B145"/>
    <mergeCell ref="B108:B109"/>
    <mergeCell ref="B114:B115"/>
    <mergeCell ref="B120:B121"/>
    <mergeCell ref="B126:B127"/>
    <mergeCell ref="B132:B133"/>
    <mergeCell ref="B138:B139"/>
    <mergeCell ref="B72:B73"/>
    <mergeCell ref="B78:B79"/>
    <mergeCell ref="B84:B85"/>
    <mergeCell ref="B90:B91"/>
    <mergeCell ref="B96:B97"/>
    <mergeCell ref="B102:B103"/>
    <mergeCell ref="B36:B37"/>
    <mergeCell ref="B42:B43"/>
    <mergeCell ref="B48:B49"/>
    <mergeCell ref="B54:B55"/>
    <mergeCell ref="B60:B61"/>
    <mergeCell ref="B66:B67"/>
    <mergeCell ref="M2:R2"/>
    <mergeCell ref="B6:B7"/>
    <mergeCell ref="B12:B13"/>
    <mergeCell ref="B18:B19"/>
    <mergeCell ref="B24:B25"/>
    <mergeCell ref="B30:B31"/>
  </mergeCells>
  <conditionalFormatting sqref="C6:Q6 C12:R12 C18:Q18 C24:R24 C30:Q30 C36:R36 C42:Q42 C48:R48 C54:Q54 C60:R60 C72:R72 C66:Q66 C78:Q78 C84:R84 C90:Q90 C96:R96 C102:Q102 C108:R108 C114:Q114 C120:R120 C126:Q126 C132:R132 C138:Q138 C144:R144">
    <cfRule type="expression" dxfId="49" priority="50">
      <formula>NOT(ISNUMBER(C6))</formula>
    </cfRule>
  </conditionalFormatting>
  <conditionalFormatting sqref="C7:Q7 C19:Q19 C31:Q31 C43:Q43 C55:Q55 C67:Q67 C79:Q79 C91:Q91 C103:Q103 C115:Q115 C127:Q127 C139:Q139 C13:R13 C25:R25 C37:R37 C49:R49 C61:R61 C73:R73 C85:R85 C97:R97 C109:R109 C121:R121 C133:R133 C145:R145">
    <cfRule type="expression" dxfId="48" priority="45" stopIfTrue="1">
      <formula>NOT(ISNUMBER(C6))</formula>
    </cfRule>
    <cfRule type="expression" dxfId="47" priority="49">
      <formula>OR(COUNTIF(C8:C10,1)&gt;1,COUNTIF(C8:C10,2)&gt;1,COUNTIF(C8:C10,3)&gt;1)</formula>
    </cfRule>
  </conditionalFormatting>
  <conditionalFormatting sqref="C8:Q10 C14:R16 C20:Q22 C26:R28 C32:Q34 C38:R40 C44:Q46 C50:R52 C56:Q58 C62:R64 C74:R76 C68:Q70 C80:Q82 C86:R88 C92:Q94 C98:R100 C104:Q106 C110:R112 C116:Q118 C122:R124 C128:Q130 C134:R136 C140:Q142 C146:R148">
    <cfRule type="cellIs" dxfId="46" priority="46" stopIfTrue="1" operator="equal">
      <formula>1</formula>
    </cfRule>
    <cfRule type="cellIs" dxfId="45" priority="47" stopIfTrue="1" operator="equal">
      <formula>2</formula>
    </cfRule>
    <cfRule type="cellIs" dxfId="44" priority="48" operator="equal">
      <formula>3</formula>
    </cfRule>
  </conditionalFormatting>
  <conditionalFormatting sqref="C24:R24">
    <cfRule type="expression" dxfId="43" priority="44">
      <formula>NOT(ISNUMBER(C24))</formula>
    </cfRule>
  </conditionalFormatting>
  <conditionalFormatting sqref="C26:R28">
    <cfRule type="cellIs" dxfId="42" priority="41" stopIfTrue="1" operator="equal">
      <formula>1</formula>
    </cfRule>
    <cfRule type="cellIs" dxfId="41" priority="42" stopIfTrue="1" operator="equal">
      <formula>2</formula>
    </cfRule>
    <cfRule type="cellIs" dxfId="40" priority="43" operator="equal">
      <formula>3</formula>
    </cfRule>
  </conditionalFormatting>
  <conditionalFormatting sqref="C36:R36">
    <cfRule type="expression" dxfId="39" priority="40">
      <formula>NOT(ISNUMBER(C36))</formula>
    </cfRule>
  </conditionalFormatting>
  <conditionalFormatting sqref="C38:R40">
    <cfRule type="cellIs" dxfId="38" priority="37" stopIfTrue="1" operator="equal">
      <formula>1</formula>
    </cfRule>
    <cfRule type="cellIs" dxfId="37" priority="38" stopIfTrue="1" operator="equal">
      <formula>2</formula>
    </cfRule>
    <cfRule type="cellIs" dxfId="36" priority="39" operator="equal">
      <formula>3</formula>
    </cfRule>
  </conditionalFormatting>
  <conditionalFormatting sqref="C48:R48">
    <cfRule type="expression" dxfId="35" priority="36">
      <formula>NOT(ISNUMBER(C48))</formula>
    </cfRule>
  </conditionalFormatting>
  <conditionalFormatting sqref="C50:R52">
    <cfRule type="cellIs" dxfId="34" priority="33" stopIfTrue="1" operator="equal">
      <formula>1</formula>
    </cfRule>
    <cfRule type="cellIs" dxfId="33" priority="34" stopIfTrue="1" operator="equal">
      <formula>2</formula>
    </cfRule>
    <cfRule type="cellIs" dxfId="32" priority="35" operator="equal">
      <formula>3</formula>
    </cfRule>
  </conditionalFormatting>
  <conditionalFormatting sqref="C60:R60">
    <cfRule type="expression" dxfId="31" priority="32">
      <formula>NOT(ISNUMBER(C60))</formula>
    </cfRule>
  </conditionalFormatting>
  <conditionalFormatting sqref="C62:R64">
    <cfRule type="cellIs" dxfId="30" priority="29" stopIfTrue="1" operator="equal">
      <formula>1</formula>
    </cfRule>
    <cfRule type="cellIs" dxfId="29" priority="30" stopIfTrue="1" operator="equal">
      <formula>2</formula>
    </cfRule>
    <cfRule type="cellIs" dxfId="28" priority="31" operator="equal">
      <formula>3</formula>
    </cfRule>
  </conditionalFormatting>
  <conditionalFormatting sqref="C72:R72">
    <cfRule type="expression" dxfId="27" priority="28">
      <formula>NOT(ISNUMBER(C72))</formula>
    </cfRule>
  </conditionalFormatting>
  <conditionalFormatting sqref="C74:R76">
    <cfRule type="cellIs" dxfId="26" priority="25" stopIfTrue="1" operator="equal">
      <formula>1</formula>
    </cfRule>
    <cfRule type="cellIs" dxfId="25" priority="26" stopIfTrue="1" operator="equal">
      <formula>2</formula>
    </cfRule>
    <cfRule type="cellIs" dxfId="24" priority="27" operator="equal">
      <formula>3</formula>
    </cfRule>
  </conditionalFormatting>
  <conditionalFormatting sqref="C84:R84">
    <cfRule type="expression" dxfId="23" priority="24">
      <formula>NOT(ISNUMBER(C84))</formula>
    </cfRule>
  </conditionalFormatting>
  <conditionalFormatting sqref="C86:R88">
    <cfRule type="cellIs" dxfId="22" priority="21" stopIfTrue="1" operator="equal">
      <formula>1</formula>
    </cfRule>
    <cfRule type="cellIs" dxfId="21" priority="22" stopIfTrue="1" operator="equal">
      <formula>2</formula>
    </cfRule>
    <cfRule type="cellIs" dxfId="20" priority="23" operator="equal">
      <formula>3</formula>
    </cfRule>
  </conditionalFormatting>
  <conditionalFormatting sqref="C96:R96">
    <cfRule type="expression" dxfId="19" priority="20">
      <formula>NOT(ISNUMBER(C96))</formula>
    </cfRule>
  </conditionalFormatting>
  <conditionalFormatting sqref="C98:R100">
    <cfRule type="cellIs" dxfId="18" priority="17" stopIfTrue="1" operator="equal">
      <formula>1</formula>
    </cfRule>
    <cfRule type="cellIs" dxfId="17" priority="18" stopIfTrue="1" operator="equal">
      <formula>2</formula>
    </cfRule>
    <cfRule type="cellIs" dxfId="16" priority="19" operator="equal">
      <formula>3</formula>
    </cfRule>
  </conditionalFormatting>
  <conditionalFormatting sqref="C108:R108">
    <cfRule type="expression" dxfId="15" priority="16">
      <formula>NOT(ISNUMBER(C108))</formula>
    </cfRule>
  </conditionalFormatting>
  <conditionalFormatting sqref="C110:R112">
    <cfRule type="cellIs" dxfId="14" priority="13" stopIfTrue="1" operator="equal">
      <formula>1</formula>
    </cfRule>
    <cfRule type="cellIs" dxfId="13" priority="14" stopIfTrue="1" operator="equal">
      <formula>2</formula>
    </cfRule>
    <cfRule type="cellIs" dxfId="12" priority="15" operator="equal">
      <formula>3</formula>
    </cfRule>
  </conditionalFormatting>
  <conditionalFormatting sqref="C120:R120">
    <cfRule type="expression" dxfId="11" priority="12">
      <formula>NOT(ISNUMBER(C120))</formula>
    </cfRule>
  </conditionalFormatting>
  <conditionalFormatting sqref="C122:R124">
    <cfRule type="cellIs" dxfId="10" priority="9" stopIfTrue="1" operator="equal">
      <formula>1</formula>
    </cfRule>
    <cfRule type="cellIs" dxfId="9" priority="10" stopIfTrue="1" operator="equal">
      <formula>2</formula>
    </cfRule>
    <cfRule type="cellIs" dxfId="8" priority="11" operator="equal">
      <formula>3</formula>
    </cfRule>
  </conditionalFormatting>
  <conditionalFormatting sqref="C132:R132">
    <cfRule type="expression" dxfId="7" priority="8">
      <formula>NOT(ISNUMBER(C132))</formula>
    </cfRule>
  </conditionalFormatting>
  <conditionalFormatting sqref="C134:R136">
    <cfRule type="cellIs" dxfId="6" priority="5" stopIfTrue="1" operator="equal">
      <formula>1</formula>
    </cfRule>
    <cfRule type="cellIs" dxfId="5" priority="6" stopIfTrue="1" operator="equal">
      <formula>2</formula>
    </cfRule>
    <cfRule type="cellIs" dxfId="4" priority="7" operator="equal">
      <formula>3</formula>
    </cfRule>
  </conditionalFormatting>
  <conditionalFormatting sqref="C144:R144">
    <cfRule type="expression" dxfId="3" priority="4">
      <formula>NOT(ISNUMBER(C144))</formula>
    </cfRule>
  </conditionalFormatting>
  <conditionalFormatting sqref="C146:R148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operator="equal">
      <formula>3</formula>
    </cfRule>
  </conditionalFormatting>
  <dataValidations count="3">
    <dataValidation allowBlank="1" showInputMessage="1" showErrorMessage="1" prompt="Type the year in this cell." sqref="M2:R2" xr:uid="{F6200809-C05B-492E-95E7-795A56207848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36A4C9AA-62EE-43C6-B640-6129C653975D}"/>
    <dataValidation allowBlank="1" showInputMessage="1" showErrorMessage="1" promptTitle="Shift Work Calendar" sqref="A2" xr:uid="{C487E25D-5FB3-46B3-A75F-CA3B7DFD78CA}"/>
  </dataValidations>
  <printOptions horizontalCentered="1"/>
  <pageMargins left="0.19685039370078741" right="0.11811023622047245" top="0.27559055118110237" bottom="4.5275590551181102" header="0.31496062992125984" footer="4.6062992125984259"/>
  <pageSetup scale="50" pageOrder="overThenDown" orientation="portrait" horizontalDpi="4294967293" r:id="rId1"/>
  <rowBreaks count="11" manualBreakCount="11">
    <brk id="17" min="1" max="17" man="1"/>
    <brk id="29" min="1" max="17" man="1"/>
    <brk id="41" min="1" max="17" man="1"/>
    <brk id="53" min="1" max="17" man="1"/>
    <brk id="65" min="1" max="17" man="1"/>
    <brk id="77" min="1" max="17" man="1"/>
    <brk id="89" min="1" max="17" man="1"/>
    <brk id="101" min="1" max="17" man="1"/>
    <brk id="113" min="1" max="17" man="1"/>
    <brk id="125" min="1" max="17" man="1"/>
    <brk id="137" min="1" max="17" man="1"/>
  </rowBreaks>
  <colBreaks count="1" manualBreakCount="1">
    <brk id="18" min="1" max="14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showGridLines="0" workbookViewId="0"/>
  </sheetViews>
  <sheetFormatPr baseColWidth="10" defaultColWidth="0" defaultRowHeight="21" customHeight="1" x14ac:dyDescent="0.4"/>
  <cols>
    <col min="1" max="1" width="3.69140625" style="1" customWidth="1"/>
    <col min="2" max="3" width="17.69140625" style="2" customWidth="1"/>
    <col min="4" max="6" width="20.69140625" style="10" customWidth="1"/>
    <col min="7" max="7" width="1.69140625" style="10" customWidth="1"/>
    <col min="8" max="8" width="3.69140625" style="1" customWidth="1"/>
    <col min="9" max="16384" width="8.921875" style="1" hidden="1"/>
  </cols>
  <sheetData>
    <row r="1" spans="2:8" ht="5" customHeight="1" x14ac:dyDescent="0.4"/>
    <row r="2" spans="2:8" s="63" customFormat="1" ht="60" customHeight="1" x14ac:dyDescent="1.1499999999999999">
      <c r="B2" s="64" t="s">
        <v>32</v>
      </c>
      <c r="C2" s="67"/>
      <c r="D2" s="68"/>
      <c r="E2" s="68"/>
      <c r="F2" s="68"/>
      <c r="G2" s="62"/>
      <c r="H2" s="63" t="s">
        <v>0</v>
      </c>
    </row>
    <row r="3" spans="2:8" ht="30" customHeight="1" x14ac:dyDescent="0.4"/>
    <row r="4" spans="2:8" s="11" customFormat="1" ht="20" customHeight="1" x14ac:dyDescent="0.4">
      <c r="B4" s="90" t="s">
        <v>23</v>
      </c>
      <c r="C4" s="91"/>
      <c r="D4" s="19" t="s">
        <v>8</v>
      </c>
      <c r="E4" s="19" t="s">
        <v>9</v>
      </c>
      <c r="F4" s="92" t="s">
        <v>10</v>
      </c>
      <c r="G4" s="93"/>
      <c r="H4" s="50"/>
    </row>
    <row r="5" spans="2:8" s="18" customFormat="1" ht="20" customHeight="1" x14ac:dyDescent="0.4">
      <c r="B5" s="90"/>
      <c r="C5" s="91"/>
      <c r="D5" s="54" t="s">
        <v>20</v>
      </c>
      <c r="E5" s="55" t="s">
        <v>21</v>
      </c>
      <c r="F5" s="94" t="s">
        <v>22</v>
      </c>
      <c r="G5" s="95"/>
      <c r="H5" s="42"/>
    </row>
    <row r="6" spans="2:8" s="42" customFormat="1" ht="5" customHeight="1" x14ac:dyDescent="0.4">
      <c r="B6" s="43"/>
      <c r="C6" s="43"/>
      <c r="D6" s="44"/>
      <c r="E6" s="44"/>
      <c r="F6" s="44"/>
      <c r="G6" s="44"/>
    </row>
    <row r="7" spans="2:8" ht="10" customHeight="1" x14ac:dyDescent="0.4">
      <c r="B7" s="23"/>
      <c r="C7" s="23"/>
      <c r="D7" s="23"/>
      <c r="E7" s="23"/>
      <c r="F7" s="23"/>
      <c r="G7" s="23"/>
      <c r="H7" s="39"/>
    </row>
    <row r="8" spans="2:8" ht="25" customHeight="1" x14ac:dyDescent="0.4">
      <c r="B8" s="84" t="s">
        <v>11</v>
      </c>
      <c r="C8" s="27" t="s">
        <v>33</v>
      </c>
      <c r="D8" s="20" t="s">
        <v>24</v>
      </c>
      <c r="E8" s="20" t="s">
        <v>24</v>
      </c>
      <c r="F8" s="20" t="s">
        <v>24</v>
      </c>
      <c r="G8" s="21"/>
      <c r="H8" s="39"/>
    </row>
    <row r="9" spans="2:8" ht="25" customHeight="1" x14ac:dyDescent="0.4">
      <c r="B9" s="85"/>
      <c r="C9" s="28" t="s">
        <v>12</v>
      </c>
      <c r="D9" s="20" t="s">
        <v>18</v>
      </c>
      <c r="E9" s="20" t="s">
        <v>18</v>
      </c>
      <c r="F9" s="20" t="s">
        <v>18</v>
      </c>
      <c r="G9" s="21"/>
      <c r="H9" s="39"/>
    </row>
    <row r="10" spans="2:8" ht="25" customHeight="1" x14ac:dyDescent="0.4">
      <c r="B10" s="86"/>
      <c r="C10" s="29" t="s">
        <v>34</v>
      </c>
      <c r="D10" s="20" t="s">
        <v>19</v>
      </c>
      <c r="E10" s="20" t="s">
        <v>19</v>
      </c>
      <c r="F10" s="20" t="s">
        <v>19</v>
      </c>
      <c r="G10" s="21"/>
      <c r="H10" s="39"/>
    </row>
    <row r="11" spans="2:8" ht="10" customHeight="1" x14ac:dyDescent="0.4">
      <c r="B11" s="36"/>
      <c r="C11" s="30"/>
      <c r="D11" s="21"/>
      <c r="E11" s="21"/>
      <c r="F11" s="21"/>
      <c r="G11" s="21"/>
      <c r="H11" s="39"/>
    </row>
    <row r="12" spans="2:8" s="39" customFormat="1" ht="5" customHeight="1" x14ac:dyDescent="0.4">
      <c r="B12" s="45"/>
      <c r="C12" s="47"/>
      <c r="D12" s="41"/>
      <c r="E12" s="41"/>
      <c r="F12" s="41"/>
      <c r="G12" s="41"/>
    </row>
    <row r="13" spans="2:8" ht="10" customHeight="1" x14ac:dyDescent="0.4">
      <c r="B13" s="37"/>
      <c r="C13" s="31"/>
      <c r="D13" s="22"/>
      <c r="E13" s="22"/>
      <c r="F13" s="22"/>
      <c r="G13" s="22"/>
      <c r="H13" s="39"/>
    </row>
    <row r="14" spans="2:8" ht="20" customHeight="1" x14ac:dyDescent="0.4">
      <c r="B14" s="87" t="s">
        <v>13</v>
      </c>
      <c r="C14" s="32" t="s">
        <v>33</v>
      </c>
      <c r="D14" s="20" t="s">
        <v>25</v>
      </c>
      <c r="E14" s="20" t="s">
        <v>25</v>
      </c>
      <c r="F14" s="20" t="s">
        <v>25</v>
      </c>
      <c r="G14" s="22"/>
      <c r="H14" s="39"/>
    </row>
    <row r="15" spans="2:8" ht="20" customHeight="1" x14ac:dyDescent="0.4">
      <c r="B15" s="88"/>
      <c r="C15" s="32" t="s">
        <v>12</v>
      </c>
      <c r="D15" s="20" t="s">
        <v>16</v>
      </c>
      <c r="E15" s="20" t="s">
        <v>16</v>
      </c>
      <c r="F15" s="20" t="s">
        <v>16</v>
      </c>
      <c r="G15" s="22"/>
    </row>
    <row r="16" spans="2:8" ht="20" customHeight="1" x14ac:dyDescent="0.4">
      <c r="B16" s="89"/>
      <c r="C16" s="32" t="s">
        <v>34</v>
      </c>
      <c r="D16" s="20" t="s">
        <v>27</v>
      </c>
      <c r="E16" s="20" t="s">
        <v>27</v>
      </c>
      <c r="F16" s="20" t="s">
        <v>27</v>
      </c>
      <c r="G16" s="22"/>
    </row>
    <row r="17" spans="2:8" ht="10" customHeight="1" x14ac:dyDescent="0.4">
      <c r="B17" s="37"/>
      <c r="C17" s="33"/>
      <c r="D17" s="22"/>
      <c r="E17" s="22"/>
      <c r="F17" s="22"/>
      <c r="G17" s="22"/>
    </row>
    <row r="18" spans="2:8" s="39" customFormat="1" ht="5" customHeight="1" x14ac:dyDescent="0.4">
      <c r="B18" s="45"/>
      <c r="C18" s="46"/>
      <c r="D18" s="41"/>
      <c r="E18" s="41"/>
      <c r="F18" s="41"/>
      <c r="G18" s="41"/>
    </row>
    <row r="19" spans="2:8" ht="10" customHeight="1" x14ac:dyDescent="0.4">
      <c r="B19" s="38"/>
      <c r="C19" s="34"/>
      <c r="D19" s="25"/>
      <c r="E19" s="25"/>
      <c r="F19" s="25"/>
      <c r="G19" s="25"/>
    </row>
    <row r="20" spans="2:8" ht="25" customHeight="1" x14ac:dyDescent="0.4">
      <c r="B20" s="81" t="s">
        <v>14</v>
      </c>
      <c r="C20" s="35" t="s">
        <v>33</v>
      </c>
      <c r="D20" s="20" t="s">
        <v>26</v>
      </c>
      <c r="E20" s="20" t="s">
        <v>26</v>
      </c>
      <c r="F20" s="20" t="s">
        <v>26</v>
      </c>
      <c r="G20" s="25"/>
    </row>
    <row r="21" spans="2:8" ht="25" customHeight="1" x14ac:dyDescent="0.4">
      <c r="B21" s="82"/>
      <c r="C21" s="35" t="s">
        <v>12</v>
      </c>
      <c r="D21" s="20" t="s">
        <v>17</v>
      </c>
      <c r="E21" s="20" t="s">
        <v>17</v>
      </c>
      <c r="F21" s="20" t="s">
        <v>17</v>
      </c>
      <c r="G21" s="25"/>
    </row>
    <row r="22" spans="2:8" ht="25" customHeight="1" x14ac:dyDescent="0.4">
      <c r="B22" s="83"/>
      <c r="C22" s="35" t="s">
        <v>34</v>
      </c>
      <c r="D22" s="20" t="s">
        <v>28</v>
      </c>
      <c r="E22" s="20" t="s">
        <v>28</v>
      </c>
      <c r="F22" s="20" t="s">
        <v>28</v>
      </c>
      <c r="G22" s="25"/>
    </row>
    <row r="23" spans="2:8" ht="10" customHeight="1" x14ac:dyDescent="0.4">
      <c r="B23" s="26"/>
      <c r="C23" s="26"/>
      <c r="D23" s="25"/>
      <c r="E23" s="25"/>
      <c r="F23" s="25"/>
      <c r="G23" s="25"/>
    </row>
    <row r="24" spans="2:8" s="39" customFormat="1" ht="5" customHeight="1" x14ac:dyDescent="0.4">
      <c r="B24" s="40"/>
      <c r="C24" s="40"/>
      <c r="D24" s="41"/>
      <c r="E24" s="41"/>
      <c r="F24" s="41"/>
      <c r="G24" s="41"/>
    </row>
    <row r="25" spans="2:8" ht="25" customHeight="1" x14ac:dyDescent="0.4">
      <c r="B25" s="48"/>
      <c r="C25" s="57" t="s">
        <v>37</v>
      </c>
      <c r="D25" s="24" t="s">
        <v>15</v>
      </c>
      <c r="E25" s="51" t="s">
        <v>15</v>
      </c>
      <c r="F25" s="79" t="s">
        <v>15</v>
      </c>
      <c r="G25" s="96"/>
    </row>
    <row r="26" spans="2:8" ht="25" customHeight="1" x14ac:dyDescent="0.4">
      <c r="B26" s="49"/>
      <c r="C26" s="57" t="s">
        <v>35</v>
      </c>
      <c r="D26" s="56">
        <f>DATE(CalendarYear,1,5)</f>
        <v>45296</v>
      </c>
      <c r="E26" s="52">
        <f>DATE(CalendarYear,1,15)</f>
        <v>45306</v>
      </c>
      <c r="F26" s="97">
        <f>DATE(CalendarYear,1,19)</f>
        <v>45310</v>
      </c>
      <c r="G26" s="98"/>
    </row>
    <row r="27" spans="2:8" ht="25" customHeight="1" x14ac:dyDescent="0.4">
      <c r="B27" s="49"/>
      <c r="C27" s="57" t="s">
        <v>36</v>
      </c>
      <c r="D27" s="24" t="s">
        <v>29</v>
      </c>
      <c r="E27" s="51" t="s">
        <v>30</v>
      </c>
      <c r="F27" s="79" t="s">
        <v>31</v>
      </c>
      <c r="G27" s="80"/>
      <c r="H27" s="53"/>
    </row>
  </sheetData>
  <mergeCells count="9">
    <mergeCell ref="F27:G27"/>
    <mergeCell ref="B20:B22"/>
    <mergeCell ref="B8:B10"/>
    <mergeCell ref="B14:B16"/>
    <mergeCell ref="B4:C5"/>
    <mergeCell ref="F4:G4"/>
    <mergeCell ref="F5:G5"/>
    <mergeCell ref="F25:G25"/>
    <mergeCell ref="F26:G26"/>
  </mergeCells>
  <dataValidations xWindow="529" yWindow="936" count="9">
    <dataValidation allowBlank="1" showInputMessage="1" showErrorMessage="1" prompt="In this tab, you can setup the:_x000a_- job description_x000a_- details for each shift_x000a_- shift pattern and start date_x000a__x000a_When shifts conflict here, they will be indicated in red highlight of the day of the week on the Shift Work Calendar tab." sqref="A1" xr:uid="{00000000-0002-0000-0100-000000000000}"/>
    <dataValidation allowBlank="1" showInputMessage="1" showErrorMessage="1" prompt="In these rows, enter details of Shift 1 for each Job" sqref="B8:B10" xr:uid="{00000000-0002-0000-0100-000002000000}"/>
    <dataValidation allowBlank="1" showInputMessage="1" showErrorMessage="1" prompt="In these rows, enter details of Shift 2 for each Job" sqref="B14:B16" xr:uid="{00000000-0002-0000-0100-000003000000}"/>
    <dataValidation allowBlank="1" showInputMessage="1" showErrorMessage="1" prompt="In these rows, enter details of Shift 3 for each Job" sqref="B20:B22" xr:uid="{00000000-0002-0000-0100-000004000000}"/>
    <dataValidation allowBlank="1" showInputMessage="1" showErrorMessage="1" prompt="Set the shift pattern by using the Code letters of the different Shifts" sqref="D27:F27" xr:uid="{00000000-0002-0000-0100-000005000000}"/>
    <dataValidation allowBlank="1" showInputMessage="1" showErrorMessage="1" prompt="In this row, enter the shift shift pattern by using the Code letters of the different Shifts" sqref="C27" xr:uid="{00000000-0002-0000-0100-000006000000}"/>
    <dataValidation allowBlank="1" showInputMessage="1" showErrorMessage="1" prompt="In this row, enter the Start Date of the Shift Pattern for each Job" sqref="C26" xr:uid="{00000000-0002-0000-0100-000007000000}"/>
    <dataValidation allowBlank="1" showInputMessage="1" showErrorMessage="1" prompt="Make sure to use only one letter as Shift Code" sqref="D9:F9 D21:F21 D15:F15" xr:uid="{00000000-0002-0000-0100-000008000000}"/>
    <dataValidation allowBlank="1" showInputMessage="1" showErrorMessage="1" prompt="In this row, type in a description for each of the Jobs" sqref="B4" xr:uid="{00000000-0002-0000-0100-000001000000}"/>
  </dataValidations>
  <pageMargins left="0.3" right="0.3" top="0.3" bottom="0.3" header="0.3" footer="0.3"/>
  <pageSetup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9EE977-17D7-4428-989B-25E9E0122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01DBFF-3B14-437A-9685-CED4B722E31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13656978-1EED-4391-93B8-108D32171C6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TM89105255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33</vt:i4>
      </vt:variant>
    </vt:vector>
  </HeadingPairs>
  <TitlesOfParts>
    <vt:vector size="36" baseType="lpstr">
      <vt:lpstr>Shift work calendar - Horiz</vt:lpstr>
      <vt:lpstr>Shift work calendar - Verti</vt:lpstr>
      <vt:lpstr>Jobs and shifts</vt:lpstr>
      <vt:lpstr>'Shift work calendar - Horiz'!Área_de_impresión</vt:lpstr>
      <vt:lpstr>'Shift work calendar - Verti'!Área_de_impresión</vt:lpstr>
      <vt:lpstr>'Shift work calendar - Verti'!CalendarYear</vt:lpstr>
      <vt:lpstr>CalendarYear</vt:lpstr>
      <vt:lpstr>Job1_DayOff_Code</vt:lpstr>
      <vt:lpstr>Job1_Name</vt:lpstr>
      <vt:lpstr>Job1_Pattern</vt:lpstr>
      <vt:lpstr>Job1_Shift1_Code</vt:lpstr>
      <vt:lpstr>Job1_Shift2_Code</vt:lpstr>
      <vt:lpstr>Job1_Shift3_Code</vt:lpstr>
      <vt:lpstr>Job1_StartDate</vt:lpstr>
      <vt:lpstr>Job2_DayOff_Code</vt:lpstr>
      <vt:lpstr>Job2_Name</vt:lpstr>
      <vt:lpstr>Job2_Pattern</vt:lpstr>
      <vt:lpstr>Job2_Shift1_Code</vt:lpstr>
      <vt:lpstr>Job2_Shift2_Code</vt:lpstr>
      <vt:lpstr>Job2_Shift3_Code</vt:lpstr>
      <vt:lpstr>Job2_StartDate</vt:lpstr>
      <vt:lpstr>Job3_DayOff_Code</vt:lpstr>
      <vt:lpstr>Job3_Name</vt:lpstr>
      <vt:lpstr>Job3_Pattern</vt:lpstr>
      <vt:lpstr>Job3_Shift1_Code</vt:lpstr>
      <vt:lpstr>Job3_Shift2_Code</vt:lpstr>
      <vt:lpstr>Job3_Shift3_Code</vt:lpstr>
      <vt:lpstr>Job3_StartDate</vt:lpstr>
      <vt:lpstr>'Shift work calendar - Verti'!Range_Dates</vt:lpstr>
      <vt:lpstr>Range_Dates</vt:lpstr>
      <vt:lpstr>'Shift work calendar - Verti'!Range_Days</vt:lpstr>
      <vt:lpstr>Range_Days</vt:lpstr>
      <vt:lpstr>'Shift work calendar - Verti'!Range_Weekdays</vt:lpstr>
      <vt:lpstr>Range_Weekdays</vt:lpstr>
      <vt:lpstr>'Shift work calendar - Horiz'!Títulos_a_imprimir</vt:lpstr>
      <vt:lpstr>'Shift work calendar - Verti'!Títulos_a_imprimir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2023-05-23T06:24:40Z</dcterms:created>
  <dcterms:modified xsi:type="dcterms:W3CDTF">2024-01-13T21:07:57Z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