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/>
  <xr:revisionPtr revIDLastSave="0" documentId="8_{021A8270-B84C-4AB1-A80D-7B16C10A4BC0}" xr6:coauthVersionLast="47" xr6:coauthVersionMax="47" xr10:uidLastSave="{00000000-0000-0000-0000-000000000000}"/>
  <bookViews>
    <workbookView xWindow="-110" yWindow="-110" windowWidth="29020" windowHeight="16420" tabRatio="824" xr2:uid="{00000000-000D-0000-FFFF-FFFF00000000}"/>
  </bookViews>
  <sheets>
    <sheet name="Shift work calendar" sheetId="1" r:id="rId1"/>
    <sheet name="Jobs and shifts" sheetId="3" r:id="rId2"/>
  </sheets>
  <definedNames>
    <definedName name="AprSun1">DATE(CalendarYear,4,1)-WEEKDAY(DATE(CalendarYear,4,1))</definedName>
    <definedName name="_xlnm.Print_Area" localSheetId="0">'Shift work calendar'!$B$2:$I$377</definedName>
    <definedName name="AugSun1">DATE(CalendarYear,8,1)-WEEKDAY(DATE(CalendarYear,8,1))</definedName>
    <definedName name="CalendarYear">'Shift work calendar'!$H$2</definedName>
    <definedName name="DecSun1">DATE(CalendarYear,12,1)-WEEKDAY(DATE(CalendarYear,12,1))</definedName>
    <definedName name="FebSun1">DATE(CalendarYear,2,1)-WEEKDAY(DATE(CalendarYear,2,1))</definedName>
    <definedName name="JanSun1">DATE(CalendarYear,1,1)-WEEKDAY(DATE(CalendarYear,1,1))</definedName>
    <definedName name="Job1_DayOff_Code">'Jobs and shifts'!$D$25</definedName>
    <definedName name="Job1_Name">'Jobs and shifts'!$D$5</definedName>
    <definedName name="Job1_Pattern">'Jobs and shifts'!$D$27</definedName>
    <definedName name="Job1_Shift1_Code">'Jobs and shifts'!$D$9</definedName>
    <definedName name="Job1_Shift2_Code">'Jobs and shifts'!$D$15</definedName>
    <definedName name="Job1_Shift3_Code">'Jobs and shifts'!$D$21</definedName>
    <definedName name="Job1_StartDate">'Jobs and shifts'!$D$26</definedName>
    <definedName name="Job2_DayOff_Code">'Jobs and shifts'!$E$25</definedName>
    <definedName name="Job2_Name">'Jobs and shifts'!$E$5</definedName>
    <definedName name="Job2_Pattern">'Jobs and shifts'!$E$27</definedName>
    <definedName name="Job2_Shift1_Code">'Jobs and shifts'!$E$9</definedName>
    <definedName name="Job2_Shift2_Code">'Jobs and shifts'!$E$15</definedName>
    <definedName name="Job2_Shift3_Code">'Jobs and shifts'!$E$21</definedName>
    <definedName name="Job2_StartDate">'Jobs and shifts'!$E$26</definedName>
    <definedName name="Job3_DayOff_Code">'Jobs and shifts'!$F$25</definedName>
    <definedName name="Job3_Name">'Jobs and shifts'!$F$5</definedName>
    <definedName name="Job3_Pattern">'Jobs and shifts'!$F$27</definedName>
    <definedName name="Job3_Shift1_Code">'Jobs and shifts'!$F$9</definedName>
    <definedName name="Job3_Shift2_Code">'Jobs and shifts'!$F$15</definedName>
    <definedName name="Job3_Shift3_Code">'Jobs and shifts'!$F$21</definedName>
    <definedName name="Job3_StartDate">'Jobs and shifts'!$F$26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Range_Dates">'Shift work calendar'!#REF!,'Shift work calendar'!$D$36:$I$36,'Shift work calendar'!$D$66:$I$66,'Shift work calendar'!#REF!,'Shift work calendar'!$D$126:$I$126,'Shift work calendar'!$D$156:$I$156,'Shift work calendar'!#REF!,'Shift work calendar'!$D$216:$I$216,'Shift work calendar'!$I$246:$I$246,'Shift work calendar'!$D$282:$I$282,'Shift work calendar'!$D$312:$I$312,'Shift work calendar'!$E$342:$I$342</definedName>
    <definedName name="Range_Days">'Shift work calendar'!#REF!,'Shift work calendar'!$D$38:$I$40,'Shift work calendar'!$D$68:$I$70,'Shift work calendar'!#REF!,'Shift work calendar'!$D$128:$I$130,'Shift work calendar'!$D$158:$I$160,'Shift work calendar'!#REF!,'Shift work calendar'!$D$218:$I$220,'Shift work calendar'!$I$248:$I$250,'Shift work calendar'!$D$284:$I$286,'Shift work calendar'!$D$314:$I$316,'Shift work calendar'!$E$344:$I$346</definedName>
    <definedName name="Range_Weekdays">'Shift work calendar'!#REF!,'Shift work calendar'!$D$37:$I$37,'Shift work calendar'!$D$67:$I$67,'Shift work calendar'!#REF!,'Shift work calendar'!$D$127:$I$127,'Shift work calendar'!$D$157:$I$157,'Shift work calendar'!#REF!,'Shift work calendar'!$D$217:$I$217,'Shift work calendar'!$I$247:$I$247,'Shift work calendar'!$D$283:$I$283,'Shift work calendar'!$D$313:$I$313,'Shift work calendar'!$E$343:$I$343</definedName>
    <definedName name="SepSun1">DATE(CalendarYear,9,1)-WEEKDAY(DATE(CalendarYear,9,1))</definedName>
    <definedName name="_xlnm.Print_Titles" localSheetId="0">'Shift work calendar'!$2:$5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F26" i="3" l="1"/>
  <c r="E26" i="3"/>
  <c r="D372" i="1"/>
  <c r="C372" i="1"/>
  <c r="I366" i="1"/>
  <c r="H366" i="1"/>
  <c r="G366" i="1"/>
  <c r="F366" i="1"/>
  <c r="E366" i="1"/>
  <c r="D366" i="1"/>
  <c r="C366" i="1"/>
  <c r="I360" i="1"/>
  <c r="H360" i="1"/>
  <c r="G360" i="1"/>
  <c r="F360" i="1"/>
  <c r="E360" i="1"/>
  <c r="D360" i="1"/>
  <c r="C360" i="1"/>
  <c r="I354" i="1"/>
  <c r="H354" i="1"/>
  <c r="G354" i="1"/>
  <c r="F354" i="1"/>
  <c r="E354" i="1"/>
  <c r="D354" i="1"/>
  <c r="C354" i="1"/>
  <c r="I348" i="1"/>
  <c r="H348" i="1"/>
  <c r="G348" i="1"/>
  <c r="F348" i="1"/>
  <c r="E348" i="1"/>
  <c r="D348" i="1"/>
  <c r="C348" i="1"/>
  <c r="I342" i="1"/>
  <c r="B342" i="1"/>
  <c r="H336" i="1"/>
  <c r="G336" i="1"/>
  <c r="F336" i="1"/>
  <c r="E336" i="1"/>
  <c r="D336" i="1"/>
  <c r="C336" i="1"/>
  <c r="I330" i="1"/>
  <c r="H330" i="1"/>
  <c r="G330" i="1"/>
  <c r="F330" i="1"/>
  <c r="E330" i="1"/>
  <c r="D330" i="1"/>
  <c r="C330" i="1"/>
  <c r="I324" i="1"/>
  <c r="H324" i="1"/>
  <c r="G324" i="1"/>
  <c r="F324" i="1"/>
  <c r="E324" i="1"/>
  <c r="D324" i="1"/>
  <c r="C324" i="1"/>
  <c r="I318" i="1"/>
  <c r="H318" i="1"/>
  <c r="G318" i="1"/>
  <c r="F318" i="1"/>
  <c r="E318" i="1"/>
  <c r="D318" i="1"/>
  <c r="C318" i="1"/>
  <c r="I312" i="1"/>
  <c r="H312" i="1"/>
  <c r="G312" i="1"/>
  <c r="F312" i="1"/>
  <c r="E312" i="1"/>
  <c r="D312" i="1"/>
  <c r="B312" i="1"/>
  <c r="F306" i="1"/>
  <c r="E306" i="1"/>
  <c r="D306" i="1"/>
  <c r="C306" i="1"/>
  <c r="I300" i="1"/>
  <c r="H300" i="1"/>
  <c r="G300" i="1"/>
  <c r="F300" i="1"/>
  <c r="E300" i="1"/>
  <c r="D300" i="1"/>
  <c r="C300" i="1"/>
  <c r="I294" i="1"/>
  <c r="H294" i="1"/>
  <c r="G294" i="1"/>
  <c r="F294" i="1"/>
  <c r="E294" i="1"/>
  <c r="D294" i="1"/>
  <c r="C294" i="1"/>
  <c r="I288" i="1"/>
  <c r="H288" i="1"/>
  <c r="G288" i="1"/>
  <c r="F288" i="1"/>
  <c r="E288" i="1"/>
  <c r="D288" i="1"/>
  <c r="C288" i="1"/>
  <c r="I282" i="1"/>
  <c r="H282" i="1"/>
  <c r="G282" i="1"/>
  <c r="F282" i="1"/>
  <c r="E282" i="1"/>
  <c r="D282" i="1"/>
  <c r="B282" i="1"/>
  <c r="C276" i="1"/>
  <c r="I270" i="1"/>
  <c r="H270" i="1"/>
  <c r="G270" i="1"/>
  <c r="F270" i="1"/>
  <c r="E270" i="1"/>
  <c r="D270" i="1"/>
  <c r="C270" i="1"/>
  <c r="I264" i="1"/>
  <c r="H264" i="1"/>
  <c r="G264" i="1"/>
  <c r="F264" i="1"/>
  <c r="E264" i="1"/>
  <c r="D264" i="1"/>
  <c r="C264" i="1"/>
  <c r="I258" i="1"/>
  <c r="H258" i="1"/>
  <c r="G258" i="1"/>
  <c r="F258" i="1"/>
  <c r="E258" i="1"/>
  <c r="D258" i="1"/>
  <c r="C258" i="1"/>
  <c r="I252" i="1"/>
  <c r="H252" i="1"/>
  <c r="G252" i="1"/>
  <c r="F252" i="1"/>
  <c r="E252" i="1"/>
  <c r="D252" i="1"/>
  <c r="C252" i="1"/>
  <c r="I246" i="1"/>
  <c r="B246" i="1"/>
  <c r="H240" i="1"/>
  <c r="G240" i="1"/>
  <c r="F240" i="1"/>
  <c r="E240" i="1"/>
  <c r="D240" i="1"/>
  <c r="C240" i="1"/>
  <c r="I234" i="1"/>
  <c r="H234" i="1"/>
  <c r="G234" i="1"/>
  <c r="F234" i="1"/>
  <c r="E234" i="1"/>
  <c r="D234" i="1"/>
  <c r="C234" i="1"/>
  <c r="I228" i="1"/>
  <c r="H228" i="1"/>
  <c r="G228" i="1"/>
  <c r="F228" i="1"/>
  <c r="E228" i="1"/>
  <c r="D228" i="1"/>
  <c r="C228" i="1"/>
  <c r="I222" i="1"/>
  <c r="H222" i="1"/>
  <c r="G222" i="1"/>
  <c r="F222" i="1"/>
  <c r="E222" i="1"/>
  <c r="D222" i="1"/>
  <c r="C222" i="1"/>
  <c r="I216" i="1"/>
  <c r="H216" i="1"/>
  <c r="G216" i="1"/>
  <c r="F216" i="1"/>
  <c r="E216" i="1"/>
  <c r="D216" i="1"/>
  <c r="B216" i="1"/>
  <c r="E210" i="1"/>
  <c r="D210" i="1"/>
  <c r="C210" i="1"/>
  <c r="I204" i="1"/>
  <c r="H204" i="1"/>
  <c r="G204" i="1"/>
  <c r="F204" i="1"/>
  <c r="E204" i="1"/>
  <c r="D204" i="1"/>
  <c r="C204" i="1"/>
  <c r="I198" i="1"/>
  <c r="H198" i="1"/>
  <c r="G198" i="1"/>
  <c r="F198" i="1"/>
  <c r="E198" i="1"/>
  <c r="D198" i="1"/>
  <c r="C198" i="1"/>
  <c r="I192" i="1"/>
  <c r="H192" i="1"/>
  <c r="G192" i="1"/>
  <c r="F192" i="1"/>
  <c r="E192" i="1"/>
  <c r="D192" i="1"/>
  <c r="C192" i="1"/>
  <c r="I186" i="1"/>
  <c r="H186" i="1"/>
  <c r="G186" i="1"/>
  <c r="F186" i="1"/>
  <c r="E186" i="1"/>
  <c r="D186" i="1"/>
  <c r="C186" i="1"/>
  <c r="B186" i="1"/>
  <c r="I180" i="1"/>
  <c r="H180" i="1"/>
  <c r="G180" i="1"/>
  <c r="F180" i="1"/>
  <c r="E180" i="1"/>
  <c r="D180" i="1"/>
  <c r="C180" i="1"/>
  <c r="I174" i="1"/>
  <c r="H174" i="1"/>
  <c r="G174" i="1"/>
  <c r="F174" i="1"/>
  <c r="E174" i="1"/>
  <c r="D174" i="1"/>
  <c r="C174" i="1"/>
  <c r="I168" i="1"/>
  <c r="H168" i="1"/>
  <c r="G168" i="1"/>
  <c r="F168" i="1"/>
  <c r="E168" i="1"/>
  <c r="D168" i="1"/>
  <c r="C168" i="1"/>
  <c r="I162" i="1"/>
  <c r="H162" i="1"/>
  <c r="G162" i="1"/>
  <c r="F162" i="1"/>
  <c r="E162" i="1"/>
  <c r="D162" i="1"/>
  <c r="C162" i="1"/>
  <c r="I156" i="1"/>
  <c r="H156" i="1"/>
  <c r="G156" i="1"/>
  <c r="F156" i="1"/>
  <c r="E156" i="1"/>
  <c r="D156" i="1"/>
  <c r="B156" i="1"/>
  <c r="G150" i="1"/>
  <c r="F150" i="1"/>
  <c r="E150" i="1"/>
  <c r="D150" i="1"/>
  <c r="C150" i="1"/>
  <c r="I144" i="1"/>
  <c r="H144" i="1"/>
  <c r="G144" i="1"/>
  <c r="F144" i="1"/>
  <c r="E144" i="1"/>
  <c r="D144" i="1"/>
  <c r="C144" i="1"/>
  <c r="I138" i="1"/>
  <c r="H138" i="1"/>
  <c r="G138" i="1"/>
  <c r="F138" i="1"/>
  <c r="E138" i="1"/>
  <c r="D138" i="1"/>
  <c r="C138" i="1"/>
  <c r="I132" i="1"/>
  <c r="H132" i="1"/>
  <c r="G132" i="1"/>
  <c r="F132" i="1"/>
  <c r="E132" i="1"/>
  <c r="D132" i="1"/>
  <c r="C132" i="1"/>
  <c r="I126" i="1"/>
  <c r="H126" i="1"/>
  <c r="G126" i="1"/>
  <c r="F126" i="1"/>
  <c r="E126" i="1"/>
  <c r="D126" i="1"/>
  <c r="B126" i="1"/>
  <c r="D120" i="1"/>
  <c r="C120" i="1"/>
  <c r="I114" i="1"/>
  <c r="H114" i="1"/>
  <c r="G114" i="1"/>
  <c r="F114" i="1"/>
  <c r="E114" i="1"/>
  <c r="D114" i="1"/>
  <c r="C114" i="1"/>
  <c r="I108" i="1"/>
  <c r="H108" i="1"/>
  <c r="G108" i="1"/>
  <c r="F108" i="1"/>
  <c r="E108" i="1"/>
  <c r="D108" i="1"/>
  <c r="C108" i="1"/>
  <c r="I102" i="1"/>
  <c r="H102" i="1"/>
  <c r="G102" i="1"/>
  <c r="F102" i="1"/>
  <c r="E102" i="1"/>
  <c r="D102" i="1"/>
  <c r="C102" i="1"/>
  <c r="I96" i="1"/>
  <c r="H96" i="1"/>
  <c r="G96" i="1"/>
  <c r="F96" i="1"/>
  <c r="E96" i="1"/>
  <c r="D96" i="1"/>
  <c r="C96" i="1"/>
  <c r="B96" i="1"/>
  <c r="I90" i="1"/>
  <c r="H90" i="1"/>
  <c r="G90" i="1"/>
  <c r="F90" i="1"/>
  <c r="E90" i="1"/>
  <c r="D90" i="1"/>
  <c r="C90" i="1"/>
  <c r="I84" i="1"/>
  <c r="H84" i="1"/>
  <c r="G84" i="1"/>
  <c r="F84" i="1"/>
  <c r="E84" i="1"/>
  <c r="D84" i="1"/>
  <c r="C84" i="1"/>
  <c r="I78" i="1"/>
  <c r="H78" i="1"/>
  <c r="G78" i="1"/>
  <c r="F78" i="1"/>
  <c r="E78" i="1"/>
  <c r="D78" i="1"/>
  <c r="C78" i="1"/>
  <c r="I72" i="1"/>
  <c r="H72" i="1"/>
  <c r="G72" i="1"/>
  <c r="F72" i="1"/>
  <c r="E72" i="1"/>
  <c r="D72" i="1"/>
  <c r="C72" i="1"/>
  <c r="I66" i="1"/>
  <c r="H66" i="1"/>
  <c r="G66" i="1"/>
  <c r="F66" i="1"/>
  <c r="E66" i="1"/>
  <c r="D66" i="1"/>
  <c r="C6" i="1"/>
  <c r="B66" i="1"/>
  <c r="B36" i="1"/>
  <c r="F60" i="1"/>
  <c r="E60" i="1"/>
  <c r="D60" i="1"/>
  <c r="C60" i="1"/>
  <c r="I54" i="1"/>
  <c r="H54" i="1"/>
  <c r="G54" i="1"/>
  <c r="F54" i="1"/>
  <c r="E54" i="1"/>
  <c r="D54" i="1"/>
  <c r="C54" i="1"/>
  <c r="I48" i="1"/>
  <c r="H48" i="1"/>
  <c r="G48" i="1"/>
  <c r="F48" i="1"/>
  <c r="E48" i="1"/>
  <c r="D48" i="1"/>
  <c r="C48" i="1"/>
  <c r="I42" i="1"/>
  <c r="H42" i="1"/>
  <c r="G42" i="1"/>
  <c r="F42" i="1"/>
  <c r="E42" i="1"/>
  <c r="D42" i="1"/>
  <c r="C42" i="1"/>
  <c r="I36" i="1"/>
  <c r="H36" i="1"/>
  <c r="G36" i="1"/>
  <c r="F36" i="1"/>
  <c r="E36" i="1"/>
  <c r="D36" i="1"/>
  <c r="E30" i="1" l="1"/>
  <c r="D30" i="1"/>
  <c r="C30" i="1"/>
  <c r="I24" i="1"/>
  <c r="H24" i="1"/>
  <c r="G24" i="1"/>
  <c r="F24" i="1"/>
  <c r="E24" i="1"/>
  <c r="D24" i="1"/>
  <c r="C24" i="1"/>
  <c r="I18" i="1"/>
  <c r="H18" i="1"/>
  <c r="G18" i="1"/>
  <c r="F18" i="1"/>
  <c r="E18" i="1"/>
  <c r="D18" i="1"/>
  <c r="C18" i="1"/>
  <c r="I12" i="1"/>
  <c r="H12" i="1"/>
  <c r="G12" i="1"/>
  <c r="F12" i="1"/>
  <c r="E12" i="1"/>
  <c r="D12" i="1"/>
  <c r="C12" i="1"/>
  <c r="I6" i="1"/>
  <c r="H6" i="1"/>
  <c r="G6" i="1"/>
  <c r="F6" i="1"/>
  <c r="E6" i="1"/>
  <c r="D6" i="1"/>
  <c r="B6" i="1" l="1"/>
</calcChain>
</file>

<file path=xl/sharedStrings.xml><?xml version="1.0" encoding="utf-8"?>
<sst xmlns="http://schemas.openxmlformats.org/spreadsheetml/2006/main" count="625" uniqueCount="42">
  <si>
    <t xml:space="preserve"> </t>
  </si>
  <si>
    <t>Su</t>
  </si>
  <si>
    <t>Mo</t>
  </si>
  <si>
    <t>Tu</t>
  </si>
  <si>
    <t>We</t>
  </si>
  <si>
    <t>Th</t>
  </si>
  <si>
    <t>Fr</t>
  </si>
  <si>
    <t>Sa</t>
  </si>
  <si>
    <t>Job 1</t>
  </si>
  <si>
    <t>Job 2</t>
  </si>
  <si>
    <t>Job 3</t>
  </si>
  <si>
    <t>Shift 1</t>
  </si>
  <si>
    <t>Code</t>
  </si>
  <si>
    <t>Shift 2</t>
  </si>
  <si>
    <t>Shift 3</t>
  </si>
  <si>
    <t>x</t>
  </si>
  <si>
    <t>D</t>
  </si>
  <si>
    <t>N</t>
  </si>
  <si>
    <t>M</t>
  </si>
  <si>
    <t>6:00 AM to 10:00 AM</t>
  </si>
  <si>
    <t>Monmartre Café</t>
  </si>
  <si>
    <t>City Center Catering</t>
  </si>
  <si>
    <t xml:space="preserve">Midnight Snacks </t>
  </si>
  <si>
    <t>Lead server</t>
  </si>
  <si>
    <t>Morning shift</t>
  </si>
  <si>
    <t>Day shift</t>
  </si>
  <si>
    <t>Night shift</t>
  </si>
  <si>
    <t>11:00 AM to 9:00 PM</t>
  </si>
  <si>
    <t>10:00 PM to 2:00 AM</t>
  </si>
  <si>
    <t>xxxMxxxMxxxMxxxM</t>
  </si>
  <si>
    <t>DxxxDxxxDxxxDxxxDxxx</t>
  </si>
  <si>
    <t>xNxxxNxxxNxxxNxxxNxx</t>
  </si>
  <si>
    <t>Job and shift details</t>
  </si>
  <si>
    <t>Shift name</t>
  </si>
  <si>
    <t>Time of shift</t>
  </si>
  <si>
    <t>Pattern start date</t>
  </si>
  <si>
    <t>Shift pattern</t>
  </si>
  <si>
    <t>Day off code</t>
  </si>
  <si>
    <t>Felipe J Garcia</t>
  </si>
  <si>
    <t>Francisco</t>
  </si>
  <si>
    <t>Ignacio</t>
  </si>
  <si>
    <t>A1 Grill, Teriyaki and 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</si>
</sst>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\ yyyy"/>
    <numFmt numFmtId="166" formatCode="[$-409]mmmm\ d\,\ yyyy;@"/>
    <numFmt numFmtId="167" formatCode=";;;"/>
  </numFmts>
  <fonts count="27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9"/>
      <color theme="1" tint="4.9989318521683403E-2"/>
      <name val="Franklin Gothic Book"/>
      <family val="2"/>
      <scheme val="minor"/>
    </font>
    <font>
      <b/>
      <sz val="9"/>
      <color theme="3" tint="-0.249977111117893"/>
      <name val="Franklin Gothic Book"/>
      <family val="2"/>
      <scheme val="minor"/>
    </font>
    <font>
      <b/>
      <sz val="9"/>
      <color theme="0"/>
      <name val="Franklin Gothic Book"/>
      <family val="2"/>
      <scheme val="minor"/>
    </font>
    <font>
      <b/>
      <sz val="9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4"/>
      <color theme="1"/>
      <name val="Franklin Gothic Medium"/>
      <family val="2"/>
      <scheme val="major"/>
    </font>
    <font>
      <b/>
      <sz val="10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9"/>
      <color theme="1" tint="0.14999847407452621"/>
      <name val="Franklin Gothic Book"/>
      <family val="2"/>
      <scheme val="minor"/>
    </font>
    <font>
      <sz val="9"/>
      <color theme="0"/>
      <name val="Franklin Gothic Medium"/>
      <family val="2"/>
      <scheme val="major"/>
    </font>
    <font>
      <sz val="9"/>
      <name val="Franklin Gothic Book"/>
      <family val="2"/>
      <scheme val="minor"/>
    </font>
    <font>
      <sz val="12"/>
      <name val="Franklin Gothic Medium"/>
      <family val="2"/>
      <scheme val="major"/>
    </font>
    <font>
      <sz val="12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36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Book"/>
      <family val="2"/>
      <scheme val="minor"/>
    </font>
    <font>
      <sz val="11"/>
      <color theme="3" tint="-0.499984740745262"/>
      <name val="Calibri"/>
      <family val="2"/>
    </font>
    <font>
      <sz val="22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9"/>
      <color theme="1" tint="0.14999847407452621"/>
      <name val="Franklin Gothic Book"/>
      <family val="2"/>
      <scheme val="minor"/>
    </font>
    <font>
      <b/>
      <sz val="10"/>
      <color theme="1" tint="0.1499984740745262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theme="6" tint="-0.499984740745262"/>
        <bgColor indexed="65"/>
      </patternFill>
    </fill>
    <fill>
      <patternFill patternType="lightDown">
        <fgColor theme="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5" tint="0.59996337778862885"/>
      </bottom>
      <diagonal/>
    </border>
    <border>
      <left style="thin">
        <color theme="8" tint="0.79998168889431442"/>
      </left>
      <right style="thin">
        <color theme="0"/>
      </right>
      <top style="thin">
        <color theme="8" tint="0.79998168889431442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8" tint="0.7999816888943144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7" tint="0.5999633777886288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0.249977111117893"/>
      </right>
      <top/>
      <bottom/>
      <diagonal/>
    </border>
    <border>
      <left style="thin">
        <color theme="0"/>
      </left>
      <right/>
      <top style="thin">
        <color theme="5" tint="0.59996337778862885"/>
      </top>
      <bottom/>
      <diagonal/>
    </border>
    <border>
      <left style="thin">
        <color theme="0"/>
      </left>
      <right/>
      <top/>
      <bottom style="thin">
        <color theme="5" tint="0.59996337778862885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8">
    <xf numFmtId="0" fontId="0" fillId="0" borderId="0"/>
    <xf numFmtId="0" fontId="2" fillId="0" borderId="0"/>
    <xf numFmtId="0" fontId="4" fillId="7" borderId="2">
      <alignment horizontal="center" vertical="center"/>
    </xf>
    <xf numFmtId="0" fontId="5" fillId="0" borderId="2" applyNumberFormat="0">
      <alignment horizontal="center" vertical="center"/>
    </xf>
    <xf numFmtId="0" fontId="6" fillId="8" borderId="2">
      <alignment horizontal="center" vertical="center"/>
    </xf>
    <xf numFmtId="0" fontId="4" fillId="2" borderId="2">
      <alignment horizontal="center" vertical="center"/>
    </xf>
    <xf numFmtId="0" fontId="6" fillId="9" borderId="2" applyNumberFormat="0">
      <alignment horizontal="center" vertical="center"/>
    </xf>
    <xf numFmtId="0" fontId="7" fillId="10" borderId="2" applyNumberFormat="0">
      <alignment horizontal="center" vertical="center"/>
    </xf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4" xfId="0" applyFont="1" applyFill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left" vertical="center" indent="1"/>
    </xf>
    <xf numFmtId="0" fontId="12" fillId="4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2" fillId="0" borderId="18" xfId="0" applyFont="1" applyBorder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17" fillId="3" borderId="21" xfId="0" applyFont="1" applyFill="1" applyBorder="1" applyAlignment="1">
      <alignment horizontal="left" vertical="center" indent="2"/>
    </xf>
    <xf numFmtId="0" fontId="17" fillId="3" borderId="20" xfId="0" applyFont="1" applyFill="1" applyBorder="1" applyAlignment="1">
      <alignment horizontal="left" vertical="center" indent="2"/>
    </xf>
    <xf numFmtId="0" fontId="17" fillId="3" borderId="22" xfId="0" applyFont="1" applyFill="1" applyBorder="1" applyAlignment="1">
      <alignment horizontal="left" vertical="center" indent="2"/>
    </xf>
    <xf numFmtId="0" fontId="14" fillId="3" borderId="0" xfId="0" applyFont="1" applyFill="1" applyAlignment="1">
      <alignment horizontal="left" vertical="center" indent="2"/>
    </xf>
    <xf numFmtId="0" fontId="14" fillId="4" borderId="0" xfId="0" applyFont="1" applyFill="1" applyAlignment="1">
      <alignment horizontal="left" vertical="center" indent="2"/>
    </xf>
    <xf numFmtId="0" fontId="17" fillId="4" borderId="20" xfId="0" applyFont="1" applyFill="1" applyBorder="1" applyAlignment="1">
      <alignment horizontal="left" vertical="center" indent="2"/>
    </xf>
    <xf numFmtId="0" fontId="17" fillId="4" borderId="0" xfId="0" applyFont="1" applyFill="1" applyAlignment="1">
      <alignment horizontal="left" vertical="center" indent="2"/>
    </xf>
    <xf numFmtId="0" fontId="17" fillId="5" borderId="0" xfId="0" applyFont="1" applyFill="1" applyAlignment="1">
      <alignment horizontal="left" vertical="center" indent="2"/>
    </xf>
    <xf numFmtId="0" fontId="17" fillId="5" borderId="19" xfId="0" applyFont="1" applyFill="1" applyBorder="1" applyAlignment="1">
      <alignment horizontal="left" vertical="center" indent="2"/>
    </xf>
    <xf numFmtId="0" fontId="16" fillId="3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6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left" vertical="center"/>
    </xf>
    <xf numFmtId="0" fontId="17" fillId="13" borderId="0" xfId="0" applyFont="1" applyFill="1" applyAlignment="1">
      <alignment horizontal="left" vertical="center" indent="2"/>
    </xf>
    <xf numFmtId="0" fontId="14" fillId="13" borderId="0" xfId="0" applyFont="1" applyFill="1" applyAlignment="1">
      <alignment horizontal="left" vertical="center" indent="2"/>
    </xf>
    <xf numFmtId="0" fontId="6" fillId="13" borderId="3" xfId="0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12" fillId="0" borderId="24" xfId="0" applyFont="1" applyBorder="1" applyAlignment="1">
      <alignment horizontal="left" vertical="center" indent="1"/>
    </xf>
    <xf numFmtId="166" fontId="12" fillId="0" borderId="24" xfId="0" applyNumberFormat="1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6" fillId="12" borderId="31" xfId="0" applyFont="1" applyFill="1" applyBorder="1" applyAlignment="1">
      <alignment horizontal="left" vertical="center" indent="1"/>
    </xf>
    <xf numFmtId="0" fontId="6" fillId="12" borderId="26" xfId="0" applyFont="1" applyFill="1" applyBorder="1" applyAlignment="1">
      <alignment horizontal="left" vertical="center" indent="1"/>
    </xf>
    <xf numFmtId="166" fontId="12" fillId="0" borderId="18" xfId="0" applyNumberFormat="1" applyFont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2"/>
    </xf>
    <xf numFmtId="0" fontId="8" fillId="11" borderId="30" xfId="0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8" fillId="0" borderId="34" xfId="0" applyFont="1" applyBorder="1" applyAlignment="1">
      <alignment horizontal="left"/>
    </xf>
    <xf numFmtId="0" fontId="19" fillId="0" borderId="34" xfId="0" applyFont="1" applyBorder="1" applyAlignment="1">
      <alignment vertical="center"/>
    </xf>
    <xf numFmtId="0" fontId="21" fillId="0" borderId="34" xfId="0" applyFont="1" applyBorder="1" applyAlignment="1">
      <alignment horizontal="center"/>
    </xf>
    <xf numFmtId="0" fontId="22" fillId="0" borderId="34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23" fillId="0" borderId="0" xfId="0" applyFont="1"/>
    <xf numFmtId="0" fontId="25" fillId="3" borderId="5" xfId="0" applyFont="1" applyFill="1" applyBorder="1" applyAlignment="1">
      <alignment horizontal="left" vertical="center" indent="1"/>
    </xf>
    <xf numFmtId="0" fontId="25" fillId="4" borderId="1" xfId="0" applyFont="1" applyFill="1" applyBorder="1" applyAlignment="1">
      <alignment horizontal="left" vertical="center" indent="1"/>
    </xf>
    <xf numFmtId="0" fontId="25" fillId="5" borderId="1" xfId="0" applyFont="1" applyFill="1" applyBorder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165" fontId="11" fillId="6" borderId="7" xfId="0" applyNumberFormat="1" applyFont="1" applyFill="1" applyBorder="1" applyAlignment="1">
      <alignment horizontal="left" vertical="center" indent="1"/>
    </xf>
    <xf numFmtId="165" fontId="11" fillId="6" borderId="6" xfId="0" applyNumberFormat="1" applyFont="1" applyFill="1" applyBorder="1" applyAlignment="1">
      <alignment horizontal="left" vertical="center" indent="1"/>
    </xf>
    <xf numFmtId="165" fontId="11" fillId="6" borderId="33" xfId="0" applyNumberFormat="1" applyFont="1" applyFill="1" applyBorder="1" applyAlignment="1">
      <alignment horizontal="left" vertical="center" indent="1"/>
    </xf>
    <xf numFmtId="0" fontId="12" fillId="0" borderId="27" xfId="0" applyFont="1" applyBorder="1" applyAlignment="1">
      <alignment horizontal="left" vertical="center" indent="1"/>
    </xf>
    <xf numFmtId="0" fontId="12" fillId="0" borderId="29" xfId="0" applyFont="1" applyBorder="1" applyAlignment="1">
      <alignment horizontal="left" vertical="center" indent="1"/>
    </xf>
    <xf numFmtId="0" fontId="15" fillId="5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1" fillId="6" borderId="32" xfId="0" applyFont="1" applyFill="1" applyBorder="1" applyAlignment="1">
      <alignment horizontal="left" vertical="center" indent="1"/>
    </xf>
    <xf numFmtId="0" fontId="13" fillId="6" borderId="8" xfId="0" applyFont="1" applyFill="1" applyBorder="1" applyAlignment="1">
      <alignment horizontal="left" vertical="center" indent="1"/>
    </xf>
    <xf numFmtId="0" fontId="13" fillId="6" borderId="30" xfId="0" applyFont="1" applyFill="1" applyBorder="1" applyAlignment="1">
      <alignment horizontal="left" vertical="center" indent="1"/>
    </xf>
    <xf numFmtId="0" fontId="6" fillId="12" borderId="3" xfId="0" applyFont="1" applyFill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1"/>
    </xf>
    <xf numFmtId="0" fontId="12" fillId="0" borderId="28" xfId="0" applyFont="1" applyBorder="1" applyAlignment="1">
      <alignment horizontal="left" vertical="center" indent="1"/>
    </xf>
    <xf numFmtId="166" fontId="12" fillId="0" borderId="27" xfId="0" applyNumberFormat="1" applyFont="1" applyBorder="1" applyAlignment="1">
      <alignment horizontal="left" vertical="center" indent="1"/>
    </xf>
    <xf numFmtId="166" fontId="12" fillId="0" borderId="28" xfId="0" applyNumberFormat="1" applyFont="1" applyBorder="1" applyAlignment="1">
      <alignment horizontal="left" vertical="center" indent="1"/>
    </xf>
    <xf numFmtId="165" fontId="11" fillId="0" borderId="7" xfId="0" applyNumberFormat="1" applyFont="1" applyFill="1" applyBorder="1" applyAlignment="1">
      <alignment horizontal="left" vertical="center" indent="1"/>
    </xf>
    <xf numFmtId="165" fontId="11" fillId="0" borderId="33" xfId="0" applyNumberFormat="1" applyFont="1" applyFill="1" applyBorder="1" applyAlignment="1">
      <alignment horizontal="left" vertical="center" indent="1"/>
    </xf>
    <xf numFmtId="0" fontId="18" fillId="0" borderId="34" xfId="0" applyFont="1" applyBorder="1" applyAlignment="1">
      <alignment horizontal="center" wrapText="1"/>
    </xf>
  </cellXfs>
  <cellStyles count="8">
    <cellStyle name="Day Off" xfId="3" xr:uid="{00000000-0005-0000-0000-000000000000}"/>
    <cellStyle name="Day Shift" xfId="2" xr:uid="{00000000-0005-0000-0000-000001000000}"/>
    <cellStyle name="Day/Night Shift" xfId="5" xr:uid="{00000000-0005-0000-0000-000002000000}"/>
    <cellStyle name="Holidays" xfId="6" xr:uid="{00000000-0005-0000-0000-000003000000}"/>
    <cellStyle name="Night Shift" xfId="4" xr:uid="{00000000-0005-0000-0000-000004000000}"/>
    <cellStyle name="Non Working" xfId="7" xr:uid="{00000000-0005-0000-0000-000005000000}"/>
    <cellStyle name="Normal" xfId="0" builtinId="0"/>
    <cellStyle name="Normal 2" xfId="1" xr:uid="{00000000-0005-0000-0000-000007000000}"/>
  </cellStyles>
  <dxfs count="109"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</dxfs>
  <tableStyles count="0" defaultTableStyle="TableStyleMedium2" defaultPivotStyle="PivotStyleLight16"/>
  <colors>
    <mruColors>
      <color rgb="FFB4E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ift Work Calendar">
  <a:themeElements>
    <a:clrScheme name="Custom 158">
      <a:dk1>
        <a:srgbClr val="000000"/>
      </a:dk1>
      <a:lt1>
        <a:srgbClr val="FFFFFF"/>
      </a:lt1>
      <a:dk2>
        <a:srgbClr val="5E5E5E"/>
      </a:dk2>
      <a:lt2>
        <a:srgbClr val="D6D5D5"/>
      </a:lt2>
      <a:accent1>
        <a:srgbClr val="DF2D25"/>
      </a:accent1>
      <a:accent2>
        <a:srgbClr val="62C99E"/>
      </a:accent2>
      <a:accent3>
        <a:srgbClr val="62C99E"/>
      </a:accent3>
      <a:accent4>
        <a:srgbClr val="45B9EC"/>
      </a:accent4>
      <a:accent5>
        <a:srgbClr val="0000FF"/>
      </a:accent5>
      <a:accent6>
        <a:srgbClr val="EF2F94"/>
      </a:accent6>
      <a:hlink>
        <a:srgbClr val="0000FF"/>
      </a:hlink>
      <a:folHlink>
        <a:srgbClr val="FF00F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 ShiftCalendar" id="{C0C15053-41A7-A842-8BD5-207B5038EBEC}" vid="{EDF4B661-04CF-B74B-852D-F3AE147C5ED3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377"/>
  <sheetViews>
    <sheetView showGridLines="0" tabSelected="1" view="pageBreakPreview" zoomScale="60" zoomScaleNormal="63" workbookViewId="0">
      <selection activeCell="E17" sqref="E17"/>
    </sheetView>
  </sheetViews>
  <sheetFormatPr baseColWidth="10" defaultColWidth="0" defaultRowHeight="18.899999999999999" customHeight="1" x14ac:dyDescent="0.4"/>
  <cols>
    <col min="1" max="1" width="3.69140625" style="3" customWidth="1"/>
    <col min="2" max="2" width="21.84375" style="66" customWidth="1"/>
    <col min="3" max="9" width="11.69140625" style="3" customWidth="1"/>
    <col min="10" max="10" width="3.69140625" style="3" customWidth="1"/>
    <col min="11" max="44" width="0" style="3" hidden="1"/>
    <col min="45" max="16384" width="8.921875" style="3" hidden="1"/>
  </cols>
  <sheetData>
    <row r="1" spans="2:9" ht="5" customHeight="1" x14ac:dyDescent="0.4"/>
    <row r="2" spans="2:9" s="59" customFormat="1" ht="60" customHeight="1" x14ac:dyDescent="1.1499999999999999">
      <c r="B2" s="62" t="s">
        <v>41</v>
      </c>
      <c r="C2" s="63"/>
      <c r="D2" s="63"/>
      <c r="E2" s="63"/>
      <c r="F2" s="63"/>
      <c r="G2" s="63"/>
      <c r="H2" s="97">
        <v>2024</v>
      </c>
      <c r="I2" s="97"/>
    </row>
    <row r="3" spans="2:9" customFormat="1" ht="20" customHeight="1" x14ac:dyDescent="0.4">
      <c r="B3" s="67"/>
    </row>
    <row r="4" spans="2:9" customFormat="1" ht="18.899999999999999" customHeight="1" x14ac:dyDescent="0.4">
      <c r="B4" s="67"/>
    </row>
    <row r="5" spans="2:9" customFormat="1" ht="20" customHeight="1" x14ac:dyDescent="0.4">
      <c r="B5" s="67"/>
    </row>
    <row r="6" spans="2:9" s="5" customFormat="1" ht="20" customHeight="1" x14ac:dyDescent="0.4">
      <c r="B6" s="72">
        <f>DATE(CalendarYear,1,1)</f>
        <v>45292</v>
      </c>
      <c r="C6" s="57">
        <f>IF(DAY(JanSun1)=1,"",IF(AND(YEAR(JanSun1+2)=CalendarYear,MONTH(JanSun1+2)=1),JanSun1+2,""))</f>
        <v>45292</v>
      </c>
      <c r="D6" s="57">
        <f>IF(DAY(JanSun1)=1,"",IF(AND(YEAR(JanSun1+3)=CalendarYear,MONTH(JanSun1+3)=1),JanSun1+3,""))</f>
        <v>45293</v>
      </c>
      <c r="E6" s="57">
        <f>IF(DAY(JanSun1)=1,"",IF(AND(YEAR(JanSun1+4)=CalendarYear,MONTH(JanSun1+4)=1),JanSun1+4,""))</f>
        <v>45294</v>
      </c>
      <c r="F6" s="57">
        <f>IF(DAY(JanSun1)=1,"",IF(AND(YEAR(JanSun1+5)=CalendarYear,MONTH(JanSun1+5)=1),JanSun1+5,""))</f>
        <v>45295</v>
      </c>
      <c r="G6" s="57">
        <f>IF(DAY(JanSun1)=1,"",IF(AND(YEAR(JanSun1+6)=CalendarYear,MONTH(JanSun1+6)=1),JanSun1+6,""))</f>
        <v>45296</v>
      </c>
      <c r="H6" s="57">
        <f>IF(DAY(JanSun1)=1,IF(AND(YEAR(JanSun1)=CalendarYear,MONTH(JanSun1)=1),JanSun1,""),IF(AND(YEAR(JanSun1+7)=CalendarYear,MONTH(JanSun1+7)=1),JanSun1+7,""))</f>
        <v>45297</v>
      </c>
      <c r="I6" s="57">
        <f>IF(DAY(JanSun1)=1,IF(AND(YEAR(JanSun1+1)=CalendarYear,MONTH(JanSun1+1)=1),JanSun1+1,""),IF(AND(YEAR(JanSun1+8)=CalendarYear,MONTH(JanSun1+8)=1),JanSun1+8,""))</f>
        <v>45298</v>
      </c>
    </row>
    <row r="7" spans="2:9" s="5" customFormat="1" ht="20" customHeight="1" x14ac:dyDescent="0.4">
      <c r="B7" s="74"/>
      <c r="C7" s="58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7</v>
      </c>
      <c r="I7" s="58" t="s">
        <v>1</v>
      </c>
    </row>
    <row r="8" spans="2:9" ht="20" customHeight="1" x14ac:dyDescent="0.4">
      <c r="B8" s="68" t="s">
        <v>38</v>
      </c>
      <c r="C8" s="10"/>
      <c r="D8" s="10"/>
      <c r="E8" s="10"/>
      <c r="F8" s="10"/>
      <c r="G8" s="10"/>
      <c r="H8" s="10"/>
      <c r="I8" s="10"/>
    </row>
    <row r="9" spans="2:9" ht="20" customHeight="1" x14ac:dyDescent="0.4">
      <c r="B9" s="69" t="s">
        <v>39</v>
      </c>
      <c r="C9" s="11"/>
      <c r="D9" s="11"/>
      <c r="E9" s="11"/>
      <c r="F9" s="11"/>
      <c r="G9" s="11"/>
      <c r="H9" s="11"/>
      <c r="I9" s="11"/>
    </row>
    <row r="10" spans="2:9" ht="20" customHeight="1" x14ac:dyDescent="0.4">
      <c r="B10" s="70" t="s">
        <v>40</v>
      </c>
      <c r="C10" s="11"/>
      <c r="D10" s="11"/>
      <c r="E10" s="11"/>
      <c r="F10" s="11"/>
      <c r="G10" s="11"/>
      <c r="H10" s="11"/>
      <c r="I10" s="11"/>
    </row>
    <row r="11" spans="2:9" ht="20" customHeight="1" x14ac:dyDescent="0.4">
      <c r="B11" s="71"/>
    </row>
    <row r="12" spans="2:9" s="5" customFormat="1" ht="20" customHeight="1" x14ac:dyDescent="0.4">
      <c r="B12" s="95"/>
      <c r="C12" s="57">
        <f>IF(DAY(JanSun1)=1,IF(AND(YEAR(JanSun1+2)=CalendarYear,MONTH(JanSun1+2)=1),JanSun1+2,""),IF(AND(YEAR(JanSun1+9)=CalendarYear,MONTH(JanSun1+9)=1),JanSun1+9,""))</f>
        <v>45299</v>
      </c>
      <c r="D12" s="57">
        <f>IF(DAY(JanSun1)=1,IF(AND(YEAR(JanSun1+3)=CalendarYear,MONTH(JanSun1+3)=1),JanSun1+3,""),IF(AND(YEAR(JanSun1+10)=CalendarYear,MONTH(JanSun1+10)=1),JanSun1+10,""))</f>
        <v>45300</v>
      </c>
      <c r="E12" s="57">
        <f>IF(DAY(JanSun1)=1,IF(AND(YEAR(JanSun1+4)=CalendarYear,MONTH(JanSun1+4)=1),JanSun1+4,""),IF(AND(YEAR(JanSun1+11)=CalendarYear,MONTH(JanSun1+11)=1),JanSun1+11,""))</f>
        <v>45301</v>
      </c>
      <c r="F12" s="57">
        <f>IF(DAY(JanSun1)=1,IF(AND(YEAR(JanSun1+5)=CalendarYear,MONTH(JanSun1+5)=1),JanSun1+5,""),IF(AND(YEAR(JanSun1+12)=CalendarYear,MONTH(JanSun1+12)=1),JanSun1+12,""))</f>
        <v>45302</v>
      </c>
      <c r="G12" s="57">
        <f>IF(DAY(JanSun1)=1,IF(AND(YEAR(JanSun1+6)=CalendarYear,MONTH(JanSun1+6)=1),JanSun1+6,""),IF(AND(YEAR(JanSun1+13)=CalendarYear,MONTH(JanSun1+13)=1),JanSun1+13,""))</f>
        <v>45303</v>
      </c>
      <c r="H12" s="57">
        <f>IF(DAY(JanSun1)=1,IF(AND(YEAR(JanSun1+7)=CalendarYear,MONTH(JanSun1+7)=1),JanSun1+7,""),IF(AND(YEAR(JanSun1+14)=CalendarYear,MONTH(JanSun1+14)=1),JanSun1+14,""))</f>
        <v>45304</v>
      </c>
      <c r="I12" s="57">
        <f>IF(DAY(JanSun1)=1,IF(AND(YEAR(JanSun1+8)=CalendarYear,MONTH(JanSun1+8)=1),JanSun1+8,""),IF(AND(YEAR(JanSun1+15)=CalendarYear,MONTH(JanSun1+15)=1),JanSun1+15,""))</f>
        <v>45305</v>
      </c>
    </row>
    <row r="13" spans="2:9" s="5" customFormat="1" ht="20" customHeight="1" x14ac:dyDescent="0.4">
      <c r="B13" s="96"/>
      <c r="C13" s="58" t="s">
        <v>2</v>
      </c>
      <c r="D13" s="58" t="s">
        <v>3</v>
      </c>
      <c r="E13" s="58" t="s">
        <v>4</v>
      </c>
      <c r="F13" s="58" t="s">
        <v>5</v>
      </c>
      <c r="G13" s="58" t="s">
        <v>6</v>
      </c>
      <c r="H13" s="58" t="s">
        <v>7</v>
      </c>
      <c r="I13" s="58" t="s">
        <v>1</v>
      </c>
    </row>
    <row r="14" spans="2:9" ht="20" customHeight="1" x14ac:dyDescent="0.4">
      <c r="B14" s="68" t="s">
        <v>38</v>
      </c>
      <c r="C14" s="10"/>
      <c r="D14" s="10"/>
      <c r="E14" s="10"/>
      <c r="F14" s="10"/>
      <c r="G14" s="10"/>
      <c r="H14" s="10"/>
      <c r="I14" s="10"/>
    </row>
    <row r="15" spans="2:9" ht="20" customHeight="1" x14ac:dyDescent="0.4">
      <c r="B15" s="69" t="s">
        <v>39</v>
      </c>
      <c r="C15" s="11"/>
      <c r="D15" s="11"/>
      <c r="E15" s="11"/>
      <c r="F15" s="11"/>
      <c r="G15" s="11"/>
      <c r="H15" s="11"/>
      <c r="I15" s="11"/>
    </row>
    <row r="16" spans="2:9" ht="20" customHeight="1" x14ac:dyDescent="0.4">
      <c r="B16" s="70" t="s">
        <v>40</v>
      </c>
      <c r="C16" s="11"/>
      <c r="D16" s="11"/>
      <c r="E16" s="11"/>
      <c r="F16" s="11"/>
      <c r="G16" s="11"/>
      <c r="H16" s="11"/>
      <c r="I16" s="11"/>
    </row>
    <row r="17" spans="2:9" ht="20" customHeight="1" x14ac:dyDescent="0.4">
      <c r="B17" s="71"/>
    </row>
    <row r="18" spans="2:9" s="5" customFormat="1" ht="20" customHeight="1" x14ac:dyDescent="0.4">
      <c r="B18" s="95"/>
      <c r="C18" s="57">
        <f>IF(DAY(JanSun1)=1,IF(AND(YEAR(JanSun1+9)=CalendarYear,MONTH(JanSun1+9)=1),JanSun1+9,""),IF(AND(YEAR(JanSun1+16)=CalendarYear,MONTH(JanSun1+16)=1),JanSun1+16,""))</f>
        <v>45306</v>
      </c>
      <c r="D18" s="57">
        <f>IF(DAY(JanSun1)=1,IF(AND(YEAR(JanSun1+10)=CalendarYear,MONTH(JanSun1+10)=1),JanSun1+10,""),IF(AND(YEAR(JanSun1+17)=CalendarYear,MONTH(JanSun1+17)=1),JanSun1+17,""))</f>
        <v>45307</v>
      </c>
      <c r="E18" s="57">
        <f>IF(DAY(JanSun1)=1,IF(AND(YEAR(JanSun1+11)=CalendarYear,MONTH(JanSun1+11)=1),JanSun1+11,""),IF(AND(YEAR(JanSun1+18)=CalendarYear,MONTH(JanSun1+18)=1),JanSun1+18,""))</f>
        <v>45308</v>
      </c>
      <c r="F18" s="57">
        <f>IF(DAY(JanSun1)=1,IF(AND(YEAR(JanSun1+12)=CalendarYear,MONTH(JanSun1+12)=1),JanSun1+12,""),IF(AND(YEAR(JanSun1+19)=CalendarYear,MONTH(JanSun1+19)=1),JanSun1+19,""))</f>
        <v>45309</v>
      </c>
      <c r="G18" s="57">
        <f>IF(DAY(JanSun1)=1,IF(AND(YEAR(JanSun1+13)=CalendarYear,MONTH(JanSun1+13)=1),JanSun1+13,""),IF(AND(YEAR(JanSun1+20)=CalendarYear,MONTH(JanSun1+20)=1),JanSun1+20,""))</f>
        <v>45310</v>
      </c>
      <c r="H18" s="57">
        <f>IF(DAY(JanSun1)=1,IF(AND(YEAR(JanSun1+14)=CalendarYear,MONTH(JanSun1+14)=1),JanSun1+14,""),IF(AND(YEAR(JanSun1+21)=CalendarYear,MONTH(JanSun1+21)=1),JanSun1+21,""))</f>
        <v>45311</v>
      </c>
      <c r="I18" s="57">
        <f>IF(DAY(JanSun1)=1,IF(AND(YEAR(JanSun1+15)=CalendarYear,MONTH(JanSun1+15)=1),JanSun1+15,""),IF(AND(YEAR(JanSun1+22)=CalendarYear,MONTH(JanSun1+22)=1),JanSun1+22,""))</f>
        <v>45312</v>
      </c>
    </row>
    <row r="19" spans="2:9" s="5" customFormat="1" ht="20" customHeight="1" x14ac:dyDescent="0.4">
      <c r="B19" s="96"/>
      <c r="C19" s="58" t="s">
        <v>2</v>
      </c>
      <c r="D19" s="58" t="s">
        <v>3</v>
      </c>
      <c r="E19" s="58" t="s">
        <v>4</v>
      </c>
      <c r="F19" s="58" t="s">
        <v>5</v>
      </c>
      <c r="G19" s="58" t="s">
        <v>6</v>
      </c>
      <c r="H19" s="58" t="s">
        <v>7</v>
      </c>
      <c r="I19" s="58" t="s">
        <v>1</v>
      </c>
    </row>
    <row r="20" spans="2:9" ht="20" customHeight="1" x14ac:dyDescent="0.4">
      <c r="B20" s="68" t="s">
        <v>38</v>
      </c>
      <c r="C20" s="10"/>
      <c r="D20" s="10"/>
      <c r="E20" s="10"/>
      <c r="F20" s="10"/>
      <c r="G20" s="10"/>
      <c r="H20" s="10"/>
      <c r="I20" s="10"/>
    </row>
    <row r="21" spans="2:9" ht="20" customHeight="1" x14ac:dyDescent="0.4">
      <c r="B21" s="69" t="s">
        <v>39</v>
      </c>
      <c r="C21" s="11"/>
      <c r="D21" s="11"/>
      <c r="E21" s="11"/>
      <c r="F21" s="11"/>
      <c r="G21" s="11"/>
      <c r="H21" s="11"/>
      <c r="I21" s="11"/>
    </row>
    <row r="22" spans="2:9" ht="20" customHeight="1" x14ac:dyDescent="0.4">
      <c r="B22" s="70" t="s">
        <v>40</v>
      </c>
      <c r="C22" s="11"/>
      <c r="D22" s="11"/>
      <c r="E22" s="11"/>
      <c r="F22" s="11"/>
      <c r="G22" s="11"/>
      <c r="H22" s="11"/>
      <c r="I22" s="11"/>
    </row>
    <row r="23" spans="2:9" ht="20" customHeight="1" x14ac:dyDescent="0.4">
      <c r="B23" s="71"/>
    </row>
    <row r="24" spans="2:9" s="5" customFormat="1" ht="20" customHeight="1" x14ac:dyDescent="0.4">
      <c r="B24" s="95"/>
      <c r="C24" s="57">
        <f>IF(DAY(JanSun1)=1,IF(AND(YEAR(JanSun1+16)=CalendarYear,MONTH(JanSun1+16)=1),JanSun1+16,""),IF(AND(YEAR(JanSun1+23)=CalendarYear,MONTH(JanSun1+23)=1),JanSun1+23,""))</f>
        <v>45313</v>
      </c>
      <c r="D24" s="57">
        <f>IF(DAY(JanSun1)=1,IF(AND(YEAR(JanSun1+17)=CalendarYear,MONTH(JanSun1+17)=1),JanSun1+17,""),IF(AND(YEAR(JanSun1+24)=CalendarYear,MONTH(JanSun1+24)=1),JanSun1+24,""))</f>
        <v>45314</v>
      </c>
      <c r="E24" s="57">
        <f>IF(DAY(JanSun1)=1,IF(AND(YEAR(JanSun1+18)=CalendarYear,MONTH(JanSun1+18)=1),JanSun1+18,""),IF(AND(YEAR(JanSun1+25)=CalendarYear,MONTH(JanSun1+25)=1),JanSun1+25,""))</f>
        <v>45315</v>
      </c>
      <c r="F24" s="57">
        <f>IF(DAY(JanSun1)=1,IF(AND(YEAR(JanSun1+19)=CalendarYear,MONTH(JanSun1+19)=1),JanSun1+19,""),IF(AND(YEAR(JanSun1+26)=CalendarYear,MONTH(JanSun1+26)=1),JanSun1+26,""))</f>
        <v>45316</v>
      </c>
      <c r="G24" s="57">
        <f>IF(DAY(JanSun1)=1,IF(AND(YEAR(JanSun1+20)=CalendarYear,MONTH(JanSun1+20)=1),JanSun1+20,""),IF(AND(YEAR(JanSun1+27)=CalendarYear,MONTH(JanSun1+27)=1),JanSun1+27,""))</f>
        <v>45317</v>
      </c>
      <c r="H24" s="57">
        <f>IF(DAY(JanSun1)=1,IF(AND(YEAR(JanSun1+21)=CalendarYear,MONTH(JanSun1+21)=1),JanSun1+21,""),IF(AND(YEAR(JanSun1+28)=CalendarYear,MONTH(JanSun1+28)=1),JanSun1+28,""))</f>
        <v>45318</v>
      </c>
      <c r="I24" s="57">
        <f>IF(DAY(JanSun1)=1,IF(AND(YEAR(JanSun1+22)=CalendarYear,MONTH(JanSun1+22)=1),JanSun1+22,""),IF(AND(YEAR(JanSun1+29)=CalendarYear,MONTH(JanSun1+29)=1),JanSun1+29,""))</f>
        <v>45319</v>
      </c>
    </row>
    <row r="25" spans="2:9" s="5" customFormat="1" ht="20" customHeight="1" x14ac:dyDescent="0.4">
      <c r="B25" s="96"/>
      <c r="C25" s="58" t="s">
        <v>2</v>
      </c>
      <c r="D25" s="58" t="s">
        <v>3</v>
      </c>
      <c r="E25" s="58" t="s">
        <v>4</v>
      </c>
      <c r="F25" s="58" t="s">
        <v>5</v>
      </c>
      <c r="G25" s="58" t="s">
        <v>6</v>
      </c>
      <c r="H25" s="58" t="s">
        <v>7</v>
      </c>
      <c r="I25" s="58" t="s">
        <v>1</v>
      </c>
    </row>
    <row r="26" spans="2:9" ht="20" customHeight="1" x14ac:dyDescent="0.4">
      <c r="B26" s="68" t="s">
        <v>38</v>
      </c>
      <c r="C26" s="10"/>
      <c r="D26" s="10"/>
      <c r="E26" s="10"/>
      <c r="F26" s="10"/>
      <c r="G26" s="10"/>
      <c r="H26" s="10"/>
      <c r="I26" s="10"/>
    </row>
    <row r="27" spans="2:9" ht="20" customHeight="1" x14ac:dyDescent="0.4">
      <c r="B27" s="69" t="s">
        <v>39</v>
      </c>
      <c r="C27" s="11"/>
      <c r="D27" s="11"/>
      <c r="E27" s="11"/>
      <c r="F27" s="11"/>
      <c r="G27" s="11"/>
      <c r="H27" s="11"/>
      <c r="I27" s="11"/>
    </row>
    <row r="28" spans="2:9" ht="20" customHeight="1" x14ac:dyDescent="0.4">
      <c r="B28" s="70" t="s">
        <v>40</v>
      </c>
      <c r="C28" s="11"/>
      <c r="D28" s="11"/>
      <c r="E28" s="11"/>
      <c r="F28" s="11"/>
      <c r="G28" s="11"/>
      <c r="H28" s="11"/>
      <c r="I28" s="11"/>
    </row>
    <row r="29" spans="2:9" ht="20" customHeight="1" x14ac:dyDescent="0.4">
      <c r="B29" s="71"/>
    </row>
    <row r="30" spans="2:9" s="5" customFormat="1" ht="20" customHeight="1" x14ac:dyDescent="0.4">
      <c r="B30" s="95"/>
      <c r="C30" s="57">
        <f>IF(DAY(JanSun1)=1,IF(AND(YEAR(JanSun1+23)=CalendarYear,MONTH(JanSun1+23)=1),JanSun1+23,""),IF(AND(YEAR(JanSun1+30)=CalendarYear,MONTH(JanSun1+30)=1),JanSun1+30,""))</f>
        <v>45320</v>
      </c>
      <c r="D30" s="57">
        <f>IF(DAY(JanSun1)=1,IF(AND(YEAR(JanSun1+24)=CalendarYear,MONTH(JanSun1+24)=1),JanSun1+24,""),IF(AND(YEAR(JanSun1+31)=CalendarYear,MONTH(JanSun1+31)=1),JanSun1+31,""))</f>
        <v>45321</v>
      </c>
      <c r="E30" s="7">
        <f>IF(DAY(JanSun1)=1,IF(AND(YEAR(JanSun1+25)=CalendarYear,MONTH(JanSun1+25)=1),JanSun1+25,""),IF(AND(YEAR(JanSun1+32)=CalendarYear,MONTH(JanSun1+32)=1),JanSun1+32,""))</f>
        <v>45322</v>
      </c>
      <c r="F30" s="57"/>
      <c r="G30" s="57"/>
      <c r="H30" s="57"/>
      <c r="I30" s="57"/>
    </row>
    <row r="31" spans="2:9" s="5" customFormat="1" ht="20" customHeight="1" x14ac:dyDescent="0.4">
      <c r="B31" s="96"/>
      <c r="C31" s="58" t="s">
        <v>2</v>
      </c>
      <c r="D31" s="58" t="s">
        <v>3</v>
      </c>
      <c r="E31" s="56" t="s">
        <v>4</v>
      </c>
      <c r="F31" s="58"/>
      <c r="G31" s="58"/>
      <c r="H31" s="58"/>
      <c r="I31" s="58"/>
    </row>
    <row r="32" spans="2:9" ht="20" customHeight="1" x14ac:dyDescent="0.4">
      <c r="B32" s="68" t="s">
        <v>38</v>
      </c>
      <c r="C32" s="10"/>
      <c r="D32" s="10"/>
      <c r="E32" s="10"/>
      <c r="F32" s="10"/>
      <c r="G32" s="10"/>
      <c r="H32" s="10"/>
      <c r="I32" s="10"/>
    </row>
    <row r="33" spans="2:9" ht="20" customHeight="1" x14ac:dyDescent="0.4">
      <c r="B33" s="69" t="s">
        <v>39</v>
      </c>
      <c r="C33" s="11"/>
      <c r="D33" s="11"/>
      <c r="E33" s="11"/>
      <c r="F33" s="11"/>
      <c r="G33" s="11"/>
      <c r="H33" s="11"/>
      <c r="I33" s="11"/>
    </row>
    <row r="34" spans="2:9" ht="20" customHeight="1" x14ac:dyDescent="0.4">
      <c r="B34" s="70" t="s">
        <v>40</v>
      </c>
      <c r="C34" s="11"/>
      <c r="D34" s="11"/>
      <c r="E34" s="11"/>
      <c r="F34" s="11"/>
      <c r="G34" s="11"/>
      <c r="H34" s="11"/>
      <c r="I34" s="11"/>
    </row>
    <row r="35" spans="2:9" ht="20" customHeight="1" x14ac:dyDescent="0.4">
      <c r="B35" s="71"/>
    </row>
    <row r="36" spans="2:9" s="4" customFormat="1" ht="20" customHeight="1" x14ac:dyDescent="0.4">
      <c r="B36" s="72">
        <f>DATE(CalendarYear,2,1)</f>
        <v>45323</v>
      </c>
      <c r="C36" s="14"/>
      <c r="D36" s="14" t="str">
        <f>IF(DAY(FebSun1)=1,"",IF(AND(YEAR(FebSun1+1)=CalendarYear,MONTH(FebSun1+1)=2),FebSun1+1,""))</f>
        <v/>
      </c>
      <c r="E36" s="14" t="str">
        <f>IF(DAY(FebSun1)=1,"",IF(AND(YEAR(FebSun1+2)=CalendarYear,MONTH(FebSun1+2)=2),FebSun1+2,""))</f>
        <v/>
      </c>
      <c r="F36" s="14">
        <f>IF(DAY(FebSun1)=1,"",IF(AND(YEAR(FebSun1+5)=CalendarYear,MONTH(FebSun1+5)=2),FebSun1+5,""))</f>
        <v>45323</v>
      </c>
      <c r="G36" s="14">
        <f>IF(DAY(FebSun1)=1,"",IF(AND(YEAR(FebSun1+6)=CalendarYear,MONTH(FebSun1+6)=2),FebSun1+6,""))</f>
        <v>45324</v>
      </c>
      <c r="H36" s="14">
        <f>IF(DAY(FebSun1)=1,IF(AND(YEAR(FebSun1)=CalendarYear,MONTH(FebSun1)=2),FebSun1,""),IF(AND(YEAR(FebSun1+7)=CalendarYear,MONTH(FebSun1+7)=2),FebSun1+7,""))</f>
        <v>45325</v>
      </c>
      <c r="I36" s="14">
        <f>IF(DAY(FebSun1)=1,IF(AND(YEAR(FebSun1+1)=CalendarYear,MONTH(FebSun1+1)=2),FebSun1+1,""),IF(AND(YEAR(FebSun1+8)=CalendarYear,MONTH(FebSun1+8)=2),FebSun1+8,""))</f>
        <v>45326</v>
      </c>
    </row>
    <row r="37" spans="2:9" s="4" customFormat="1" ht="20" customHeight="1" x14ac:dyDescent="0.4">
      <c r="B37" s="73"/>
      <c r="C37" s="15"/>
      <c r="D37" s="15" t="s">
        <v>1</v>
      </c>
      <c r="E37" s="15" t="s">
        <v>2</v>
      </c>
      <c r="F37" s="15" t="s">
        <v>5</v>
      </c>
      <c r="G37" s="15" t="s">
        <v>6</v>
      </c>
      <c r="H37" s="15" t="s">
        <v>7</v>
      </c>
      <c r="I37" s="15" t="s">
        <v>1</v>
      </c>
    </row>
    <row r="38" spans="2:9" ht="20" customHeight="1" x14ac:dyDescent="0.4">
      <c r="B38" s="68" t="s">
        <v>38</v>
      </c>
      <c r="C38" s="10"/>
      <c r="D38" s="10"/>
      <c r="E38" s="10"/>
      <c r="F38" s="10"/>
      <c r="G38" s="10"/>
      <c r="H38" s="10"/>
      <c r="I38" s="10"/>
    </row>
    <row r="39" spans="2:9" ht="20" customHeight="1" x14ac:dyDescent="0.4">
      <c r="B39" s="69" t="s">
        <v>39</v>
      </c>
      <c r="C39" s="11"/>
      <c r="D39" s="11"/>
      <c r="E39" s="11"/>
      <c r="F39" s="11"/>
      <c r="G39" s="11"/>
      <c r="H39" s="11"/>
      <c r="I39" s="11"/>
    </row>
    <row r="40" spans="2:9" ht="20" customHeight="1" x14ac:dyDescent="0.4">
      <c r="B40" s="70" t="s">
        <v>40</v>
      </c>
      <c r="C40" s="11"/>
      <c r="D40" s="11"/>
      <c r="E40" s="11"/>
      <c r="F40" s="11"/>
      <c r="G40" s="11"/>
      <c r="H40" s="11"/>
      <c r="I40" s="11"/>
    </row>
    <row r="41" spans="2:9" ht="20" customHeight="1" x14ac:dyDescent="0.4">
      <c r="B41" s="71"/>
    </row>
    <row r="42" spans="2:9" s="5" customFormat="1" ht="20" customHeight="1" x14ac:dyDescent="0.4">
      <c r="B42" s="95"/>
      <c r="C42" s="14">
        <f>IF(DAY(FebSun1)=1,IF(AND(YEAR(FebSun1+2)=CalendarYear,MONTH(FebSun1+2)=2),FebSun1+2,""),IF(AND(YEAR(FebSun1+9)=CalendarYear,MONTH(FebSun1+9)=2),FebSun1+9,""))</f>
        <v>45327</v>
      </c>
      <c r="D42" s="14">
        <f>IF(DAY(FebSun1)=1,IF(AND(YEAR(FebSun1+3)=CalendarYear,MONTH(FebSun1+3)=2),FebSun1+3,""),IF(AND(YEAR(FebSun1+10)=CalendarYear,MONTH(FebSun1+10)=2),FebSun1+10,""))</f>
        <v>45328</v>
      </c>
      <c r="E42" s="14">
        <f>IF(DAY(FebSun1)=1,IF(AND(YEAR(FebSun1+4)=CalendarYear,MONTH(FebSun1+4)=2),FebSun1+4,""),IF(AND(YEAR(FebSun1+11)=CalendarYear,MONTH(FebSun1+11)=2),FebSun1+11,""))</f>
        <v>45329</v>
      </c>
      <c r="F42" s="14">
        <f>IF(DAY(FebSun1)=1,IF(AND(YEAR(FebSun1+5)=CalendarYear,MONTH(FebSun1+5)=2),FebSun1+5,""),IF(AND(YEAR(FebSun1+12)=CalendarYear,MONTH(FebSun1+12)=2),FebSun1+12,""))</f>
        <v>45330</v>
      </c>
      <c r="G42" s="14">
        <f>IF(DAY(FebSun1)=1,IF(AND(YEAR(FebSun1+6)=CalendarYear,MONTH(FebSun1+6)=2),FebSun1+6,""),IF(AND(YEAR(FebSun1+13)=CalendarYear,MONTH(FebSun1+13)=2),FebSun1+13,""))</f>
        <v>45331</v>
      </c>
      <c r="H42" s="14">
        <f>IF(DAY(FebSun1)=1,IF(AND(YEAR(FebSun1+7)=CalendarYear,MONTH(FebSun1+7)=2),FebSun1+7,""),IF(AND(YEAR(FebSun1+14)=CalendarYear,MONTH(FebSun1+14)=2),FebSun1+14,""))</f>
        <v>45332</v>
      </c>
      <c r="I42" s="14">
        <f>IF(DAY(FebSun1)=1,IF(AND(YEAR(FebSun1+8)=CalendarYear,MONTH(FebSun1+8)=2),FebSun1+8,""),IF(AND(YEAR(FebSun1+15)=CalendarYear,MONTH(FebSun1+15)=2),FebSun1+15,""))</f>
        <v>45333</v>
      </c>
    </row>
    <row r="43" spans="2:9" s="5" customFormat="1" ht="20" customHeight="1" x14ac:dyDescent="0.4">
      <c r="B43" s="96"/>
      <c r="C43" s="15" t="s">
        <v>2</v>
      </c>
      <c r="D43" s="15" t="s">
        <v>3</v>
      </c>
      <c r="E43" s="15" t="s">
        <v>4</v>
      </c>
      <c r="F43" s="15" t="s">
        <v>5</v>
      </c>
      <c r="G43" s="15" t="s">
        <v>6</v>
      </c>
      <c r="H43" s="15" t="s">
        <v>7</v>
      </c>
      <c r="I43" s="15" t="s">
        <v>1</v>
      </c>
    </row>
    <row r="44" spans="2:9" ht="20" customHeight="1" x14ac:dyDescent="0.4">
      <c r="B44" s="68" t="s">
        <v>38</v>
      </c>
      <c r="C44" s="10"/>
      <c r="D44" s="10"/>
      <c r="E44" s="10"/>
      <c r="F44" s="10"/>
      <c r="G44" s="10"/>
      <c r="H44" s="10"/>
      <c r="I44" s="10"/>
    </row>
    <row r="45" spans="2:9" ht="20" customHeight="1" x14ac:dyDescent="0.4">
      <c r="B45" s="69" t="s">
        <v>39</v>
      </c>
      <c r="C45" s="11"/>
      <c r="D45" s="11"/>
      <c r="E45" s="11"/>
      <c r="F45" s="11"/>
      <c r="G45" s="11"/>
      <c r="H45" s="11"/>
      <c r="I45" s="11"/>
    </row>
    <row r="46" spans="2:9" ht="20" customHeight="1" x14ac:dyDescent="0.4">
      <c r="B46" s="70" t="s">
        <v>40</v>
      </c>
      <c r="C46" s="11"/>
      <c r="D46" s="11"/>
      <c r="E46" s="11"/>
      <c r="F46" s="11"/>
      <c r="G46" s="11"/>
      <c r="H46" s="11"/>
      <c r="I46" s="11"/>
    </row>
    <row r="47" spans="2:9" ht="20" customHeight="1" x14ac:dyDescent="0.4">
      <c r="B47" s="71"/>
    </row>
    <row r="48" spans="2:9" s="5" customFormat="1" ht="20" customHeight="1" x14ac:dyDescent="0.4">
      <c r="B48" s="95"/>
      <c r="C48" s="14">
        <f>IF(DAY(FebSun1)=1,IF(AND(YEAR(FebSun1+9)=CalendarYear,MONTH(FebSun1+9)=2),FebSun1+9,""),IF(AND(YEAR(FebSun1+16)=CalendarYear,MONTH(FebSun1+16)=2),FebSun1+16,""))</f>
        <v>45334</v>
      </c>
      <c r="D48" s="14">
        <f>IF(DAY(FebSun1)=1,IF(AND(YEAR(FebSun1+10)=CalendarYear,MONTH(FebSun1+10)=2),FebSun1+10,""),IF(AND(YEAR(FebSun1+17)=CalendarYear,MONTH(FebSun1+17)=2),FebSun1+17,""))</f>
        <v>45335</v>
      </c>
      <c r="E48" s="14">
        <f>IF(DAY(FebSun1)=1,IF(AND(YEAR(FebSun1+11)=CalendarYear,MONTH(FebSun1+11)=2),FebSun1+11,""),IF(AND(YEAR(FebSun1+18)=CalendarYear,MONTH(FebSun1+18)=2),FebSun1+18,""))</f>
        <v>45336</v>
      </c>
      <c r="F48" s="14">
        <f>IF(DAY(FebSun1)=1,IF(AND(YEAR(FebSun1+12)=CalendarYear,MONTH(FebSun1+12)=2),FebSun1+12,""),IF(AND(YEAR(FebSun1+19)=CalendarYear,MONTH(FebSun1+19)=2),FebSun1+19,""))</f>
        <v>45337</v>
      </c>
      <c r="G48" s="14">
        <f>IF(DAY(FebSun1)=1,IF(AND(YEAR(FebSun1+13)=CalendarYear,MONTH(FebSun1+13)=2),FebSun1+13,""),IF(AND(YEAR(FebSun1+20)=CalendarYear,MONTH(FebSun1+20)=2),FebSun1+20,""))</f>
        <v>45338</v>
      </c>
      <c r="H48" s="14">
        <f>IF(DAY(FebSun1)=1,IF(AND(YEAR(FebSun1+14)=CalendarYear,MONTH(FebSun1+14)=2),FebSun1+14,""),IF(AND(YEAR(FebSun1+21)=CalendarYear,MONTH(FebSun1+21)=2),FebSun1+21,""))</f>
        <v>45339</v>
      </c>
      <c r="I48" s="14">
        <f>IF(DAY(FebSun1)=1,IF(AND(YEAR(FebSun1+15)=CalendarYear,MONTH(FebSun1+15)=2),FebSun1+15,""),IF(AND(YEAR(FebSun1+22)=CalendarYear,MONTH(FebSun1+22)=2),FebSun1+22,""))</f>
        <v>45340</v>
      </c>
    </row>
    <row r="49" spans="2:9" s="5" customFormat="1" ht="20" customHeight="1" x14ac:dyDescent="0.4">
      <c r="B49" s="96"/>
      <c r="C49" s="15" t="s">
        <v>2</v>
      </c>
      <c r="D49" s="15" t="s">
        <v>3</v>
      </c>
      <c r="E49" s="15" t="s">
        <v>4</v>
      </c>
      <c r="F49" s="15" t="s">
        <v>5</v>
      </c>
      <c r="G49" s="15" t="s">
        <v>6</v>
      </c>
      <c r="H49" s="15" t="s">
        <v>7</v>
      </c>
      <c r="I49" s="15" t="s">
        <v>1</v>
      </c>
    </row>
    <row r="50" spans="2:9" ht="20" customHeight="1" x14ac:dyDescent="0.4">
      <c r="B50" s="68" t="s">
        <v>38</v>
      </c>
      <c r="C50" s="10"/>
      <c r="D50" s="10"/>
      <c r="E50" s="10"/>
      <c r="F50" s="10"/>
      <c r="G50" s="10"/>
      <c r="H50" s="10"/>
      <c r="I50" s="10"/>
    </row>
    <row r="51" spans="2:9" ht="20" customHeight="1" x14ac:dyDescent="0.4">
      <c r="B51" s="69" t="s">
        <v>39</v>
      </c>
      <c r="C51" s="11"/>
      <c r="D51" s="11"/>
      <c r="E51" s="11"/>
      <c r="F51" s="11"/>
      <c r="G51" s="11"/>
      <c r="H51" s="11"/>
      <c r="I51" s="11"/>
    </row>
    <row r="52" spans="2:9" ht="20" customHeight="1" x14ac:dyDescent="0.4">
      <c r="B52" s="70" t="s">
        <v>40</v>
      </c>
      <c r="C52" s="11"/>
      <c r="D52" s="11"/>
      <c r="E52" s="11"/>
      <c r="F52" s="11"/>
      <c r="G52" s="11"/>
      <c r="H52" s="11"/>
      <c r="I52" s="11"/>
    </row>
    <row r="53" spans="2:9" ht="20" customHeight="1" x14ac:dyDescent="0.4">
      <c r="B53" s="71"/>
    </row>
    <row r="54" spans="2:9" s="5" customFormat="1" ht="20" customHeight="1" x14ac:dyDescent="0.4">
      <c r="B54" s="95"/>
      <c r="C54" s="14">
        <f>IF(DAY(FebSun1)=1,IF(AND(YEAR(FebSun1+16)=CalendarYear,MONTH(FebSun1+16)=2),FebSun1+16,""),IF(AND(YEAR(FebSun1+23)=CalendarYear,MONTH(FebSun1+23)=2),FebSun1+23,""))</f>
        <v>45341</v>
      </c>
      <c r="D54" s="14">
        <f>IF(DAY(FebSun1)=1,IF(AND(YEAR(FebSun1+17)=CalendarYear,MONTH(FebSun1+17)=2),FebSun1+17,""),IF(AND(YEAR(FebSun1+24)=CalendarYear,MONTH(FebSun1+24)=2),FebSun1+24,""))</f>
        <v>45342</v>
      </c>
      <c r="E54" s="14">
        <f>IF(DAY(FebSun1)=1,IF(AND(YEAR(FebSun1+18)=CalendarYear,MONTH(FebSun1+18)=2),FebSun1+18,""),IF(AND(YEAR(FebSun1+25)=CalendarYear,MONTH(FebSun1+25)=2),FebSun1+25,""))</f>
        <v>45343</v>
      </c>
      <c r="F54" s="14">
        <f>IF(DAY(FebSun1)=1,IF(AND(YEAR(FebSun1+19)=CalendarYear,MONTH(FebSun1+19)=2),FebSun1+19,""),IF(AND(YEAR(FebSun1+26)=CalendarYear,MONTH(FebSun1+26)=2),FebSun1+26,""))</f>
        <v>45344</v>
      </c>
      <c r="G54" s="14">
        <f>IF(DAY(FebSun1)=1,IF(AND(YEAR(FebSun1+20)=CalendarYear,MONTH(FebSun1+20)=2),FebSun1+20,""),IF(AND(YEAR(FebSun1+27)=CalendarYear,MONTH(FebSun1+27)=2),FebSun1+27,""))</f>
        <v>45345</v>
      </c>
      <c r="H54" s="14">
        <f>IF(DAY(FebSun1)=1,IF(AND(YEAR(FebSun1+21)=CalendarYear,MONTH(FebSun1+21)=2),FebSun1+21,""),IF(AND(YEAR(FebSun1+28)=CalendarYear,MONTH(FebSun1+28)=2),FebSun1+28,""))</f>
        <v>45346</v>
      </c>
      <c r="I54" s="14">
        <f>IF(DAY(FebSun1)=1,IF(AND(YEAR(FebSun1+22)=CalendarYear,MONTH(FebSun1+22)=2),FebSun1+22,""),IF(AND(YEAR(FebSun1+29)=CalendarYear,MONTH(FebSun1+29)=2),FebSun1+29,""))</f>
        <v>45347</v>
      </c>
    </row>
    <row r="55" spans="2:9" s="5" customFormat="1" ht="20" customHeight="1" x14ac:dyDescent="0.4">
      <c r="B55" s="96"/>
      <c r="C55" s="15" t="s">
        <v>2</v>
      </c>
      <c r="D55" s="15" t="s">
        <v>3</v>
      </c>
      <c r="E55" s="15" t="s">
        <v>4</v>
      </c>
      <c r="F55" s="15" t="s">
        <v>5</v>
      </c>
      <c r="G55" s="15" t="s">
        <v>6</v>
      </c>
      <c r="H55" s="15" t="s">
        <v>7</v>
      </c>
      <c r="I55" s="15" t="s">
        <v>1</v>
      </c>
    </row>
    <row r="56" spans="2:9" ht="20" customHeight="1" x14ac:dyDescent="0.4">
      <c r="B56" s="68" t="s">
        <v>38</v>
      </c>
      <c r="C56" s="10"/>
      <c r="D56" s="10"/>
      <c r="E56" s="10"/>
      <c r="F56" s="10"/>
      <c r="G56" s="10"/>
      <c r="H56" s="10"/>
      <c r="I56" s="10"/>
    </row>
    <row r="57" spans="2:9" ht="20" customHeight="1" x14ac:dyDescent="0.4">
      <c r="B57" s="69" t="s">
        <v>39</v>
      </c>
      <c r="C57" s="11"/>
      <c r="D57" s="11"/>
      <c r="E57" s="11"/>
      <c r="F57" s="11"/>
      <c r="G57" s="11"/>
      <c r="H57" s="11"/>
      <c r="I57" s="11"/>
    </row>
    <row r="58" spans="2:9" ht="20" customHeight="1" x14ac:dyDescent="0.4">
      <c r="B58" s="70" t="s">
        <v>40</v>
      </c>
      <c r="C58" s="11"/>
      <c r="D58" s="11"/>
      <c r="E58" s="11"/>
      <c r="F58" s="11"/>
      <c r="G58" s="11"/>
      <c r="H58" s="11"/>
      <c r="I58" s="11"/>
    </row>
    <row r="59" spans="2:9" ht="20" customHeight="1" x14ac:dyDescent="0.4">
      <c r="B59" s="71"/>
    </row>
    <row r="60" spans="2:9" s="5" customFormat="1" ht="20" customHeight="1" x14ac:dyDescent="0.4">
      <c r="B60" s="95"/>
      <c r="C60" s="14">
        <f>IF(DAY(FebSun1)=1,IF(AND(YEAR(FebSun1+23)=CalendarYear,MONTH(FebSun1+23)=2),FebSun1+23,""),IF(AND(YEAR(FebSun1+30)=CalendarYear,MONTH(FebSun1+30)=2),FebSun1+30,""))</f>
        <v>45348</v>
      </c>
      <c r="D60" s="14">
        <f>IF(DAY(FebSun1)=1,IF(AND(YEAR(FebSun1+24)=CalendarYear,MONTH(FebSun1+24)=2),FebSun1+24,""),IF(AND(YEAR(FebSun1+31)=CalendarYear,MONTH(FebSun1+31)=2),FebSun1+31,""))</f>
        <v>45349</v>
      </c>
      <c r="E60" s="7">
        <f>IF(DAY(FebSun1)=1,IF(AND(YEAR(FebSun1+25)=CalendarYear,MONTH(FebSun1+25)=2),FebSun1+25,""),IF(AND(YEAR(FebSun1+32)=CalendarYear,MONTH(FebSun1+32)=2),FebSun1+32,""))</f>
        <v>45350</v>
      </c>
      <c r="F60" s="7">
        <f>IF(DAY(FebSun1)=1,IF(AND(YEAR(FebSun1+26)=CalendarYear,MONTH(FebSun1+26)=2),FebSun1+26,""),IF(AND(YEAR(FebSun1+33)=CalendarYear,MONTH(FebSun1+33)=2),FebSun1+33,""))</f>
        <v>45351</v>
      </c>
      <c r="G60" s="57"/>
      <c r="H60" s="57"/>
      <c r="I60" s="57"/>
    </row>
    <row r="61" spans="2:9" s="5" customFormat="1" ht="20" customHeight="1" x14ac:dyDescent="0.4">
      <c r="B61" s="96"/>
      <c r="C61" s="15" t="s">
        <v>2</v>
      </c>
      <c r="D61" s="15" t="s">
        <v>3</v>
      </c>
      <c r="E61" s="6" t="s">
        <v>4</v>
      </c>
      <c r="F61" s="6" t="s">
        <v>5</v>
      </c>
      <c r="G61" s="58"/>
      <c r="H61" s="58"/>
      <c r="I61" s="58"/>
    </row>
    <row r="62" spans="2:9" ht="20" customHeight="1" x14ac:dyDescent="0.4">
      <c r="B62" s="68" t="s">
        <v>38</v>
      </c>
      <c r="C62" s="10"/>
      <c r="D62" s="10"/>
      <c r="E62" s="10"/>
      <c r="F62" s="10"/>
      <c r="G62" s="10"/>
      <c r="H62" s="10"/>
      <c r="I62" s="10"/>
    </row>
    <row r="63" spans="2:9" ht="20" customHeight="1" x14ac:dyDescent="0.4">
      <c r="B63" s="69" t="s">
        <v>39</v>
      </c>
      <c r="C63" s="11"/>
      <c r="D63" s="11"/>
      <c r="E63" s="11"/>
      <c r="F63" s="11"/>
      <c r="G63" s="11"/>
      <c r="H63" s="11"/>
      <c r="I63" s="11"/>
    </row>
    <row r="64" spans="2:9" ht="20" customHeight="1" x14ac:dyDescent="0.4">
      <c r="B64" s="70" t="s">
        <v>40</v>
      </c>
      <c r="C64" s="11"/>
      <c r="D64" s="11"/>
      <c r="E64" s="11"/>
      <c r="F64" s="11"/>
      <c r="G64" s="11"/>
      <c r="H64" s="11"/>
      <c r="I64" s="11"/>
    </row>
    <row r="65" spans="2:9" ht="20" customHeight="1" x14ac:dyDescent="0.4">
      <c r="B65" s="71"/>
    </row>
    <row r="66" spans="2:9" s="5" customFormat="1" ht="20" customHeight="1" x14ac:dyDescent="0.4">
      <c r="B66" s="72">
        <f>DATE(CalendarYear,3,1)</f>
        <v>45352</v>
      </c>
      <c r="C66" s="12"/>
      <c r="D66" s="12" t="str">
        <f>IF(DAY(MarSun1)=1,"",IF(AND(YEAR(MarSun1+1)=CalendarYear,MONTH(MarSun1+1)=3),MarSun1+1,""))</f>
        <v/>
      </c>
      <c r="E66" s="12" t="str">
        <f>IF(DAY(MarSun1)=1,"",IF(AND(YEAR(MarSun1+2)=CalendarYear,MONTH(MarSun1+2)=3),MarSun1+2,""))</f>
        <v/>
      </c>
      <c r="F66" s="12" t="str">
        <f>IF(DAY(MarSun1)=1,"",IF(AND(YEAR(MarSun1+3)=CalendarYear,MONTH(MarSun1+3)=3),MarSun1+3,""))</f>
        <v/>
      </c>
      <c r="G66" s="14">
        <f>IF(DAY(MarSun1)=1,"",IF(AND(YEAR(MarSun1+6)=CalendarYear,MONTH(MarSun1+6)=3),MarSun1+6,""))</f>
        <v>45352</v>
      </c>
      <c r="H66" s="14">
        <f>IF(DAY(MarSun1)=1,IF(AND(YEAR(MarSun1)=CalendarYear,MONTH(MarSun1)=3),MarSun1,""),IF(AND(YEAR(MarSun1+7)=CalendarYear,MONTH(MarSun1+7)=3),MarSun1+7,""))</f>
        <v>45353</v>
      </c>
      <c r="I66" s="14">
        <f>IF(DAY(MarSun1)=1,IF(AND(YEAR(MarSun1+1)=CalendarYear,MONTH(MarSun1+1)=3),MarSun1+1,""),IF(AND(YEAR(MarSun1+8)=CalendarYear,MONTH(MarSun1+8)=3),MarSun1+8,""))</f>
        <v>45354</v>
      </c>
    </row>
    <row r="67" spans="2:9" s="5" customFormat="1" ht="20" customHeight="1" x14ac:dyDescent="0.4">
      <c r="B67" s="73"/>
      <c r="C67" s="13"/>
      <c r="D67" s="13" t="s">
        <v>1</v>
      </c>
      <c r="E67" s="13" t="s">
        <v>2</v>
      </c>
      <c r="F67" s="13" t="s">
        <v>3</v>
      </c>
      <c r="G67" s="15" t="s">
        <v>6</v>
      </c>
      <c r="H67" s="15" t="s">
        <v>7</v>
      </c>
      <c r="I67" s="15" t="s">
        <v>1</v>
      </c>
    </row>
    <row r="68" spans="2:9" ht="20" customHeight="1" x14ac:dyDescent="0.4">
      <c r="B68" s="68" t="s">
        <v>38</v>
      </c>
      <c r="C68" s="10"/>
      <c r="D68" s="10"/>
      <c r="E68" s="10"/>
      <c r="F68" s="10"/>
      <c r="G68" s="10"/>
      <c r="H68" s="10"/>
      <c r="I68" s="10"/>
    </row>
    <row r="69" spans="2:9" ht="20" customHeight="1" x14ac:dyDescent="0.4">
      <c r="B69" s="69" t="s">
        <v>39</v>
      </c>
      <c r="C69" s="11"/>
      <c r="D69" s="11"/>
      <c r="E69" s="11"/>
      <c r="F69" s="11"/>
      <c r="G69" s="11"/>
      <c r="H69" s="11"/>
      <c r="I69" s="11"/>
    </row>
    <row r="70" spans="2:9" ht="20" customHeight="1" x14ac:dyDescent="0.4">
      <c r="B70" s="70" t="s">
        <v>40</v>
      </c>
      <c r="C70" s="11"/>
      <c r="D70" s="11"/>
      <c r="E70" s="11"/>
      <c r="F70" s="11"/>
      <c r="G70" s="11"/>
      <c r="H70" s="11"/>
      <c r="I70" s="11"/>
    </row>
    <row r="71" spans="2:9" ht="20" customHeight="1" x14ac:dyDescent="0.4">
      <c r="B71" s="71"/>
    </row>
    <row r="72" spans="2:9" s="5" customFormat="1" ht="20" customHeight="1" x14ac:dyDescent="0.4">
      <c r="B72" s="95"/>
      <c r="C72" s="14">
        <f>IF(DAY(MarSun1)=1,IF(AND(YEAR(MarSun1+2)=CalendarYear,MONTH(MarSun1+2)=3),MarSun1+2,""),IF(AND(YEAR(MarSun1+9)=CalendarYear,MONTH(MarSun1+9)=3),MarSun1+9,""))</f>
        <v>45355</v>
      </c>
      <c r="D72" s="14">
        <f>IF(DAY(MarSun1)=1,IF(AND(YEAR(MarSun1+3)=CalendarYear,MONTH(MarSun1+3)=3),MarSun1+3,""),IF(AND(YEAR(MarSun1+10)=CalendarYear,MONTH(MarSun1+10)=3),MarSun1+10,""))</f>
        <v>45356</v>
      </c>
      <c r="E72" s="14">
        <f>IF(DAY(MarSun1)=1,IF(AND(YEAR(MarSun1+4)=CalendarYear,MONTH(MarSun1+4)=3),MarSun1+4,""),IF(AND(YEAR(MarSun1+11)=CalendarYear,MONTH(MarSun1+11)=3),MarSun1+11,""))</f>
        <v>45357</v>
      </c>
      <c r="F72" s="14">
        <f>IF(DAY(MarSun1)=1,IF(AND(YEAR(MarSun1+5)=CalendarYear,MONTH(MarSun1+5)=3),MarSun1+5,""),IF(AND(YEAR(MarSun1+12)=CalendarYear,MONTH(MarSun1+12)=3),MarSun1+12,""))</f>
        <v>45358</v>
      </c>
      <c r="G72" s="14">
        <f>IF(DAY(MarSun1)=1,IF(AND(YEAR(MarSun1+6)=CalendarYear,MONTH(MarSun1+6)=3),MarSun1+6,""),IF(AND(YEAR(MarSun1+13)=CalendarYear,MONTH(MarSun1+13)=3),MarSun1+13,""))</f>
        <v>45359</v>
      </c>
      <c r="H72" s="14">
        <f>IF(DAY(MarSun1)=1,IF(AND(YEAR(MarSun1+7)=CalendarYear,MONTH(MarSun1+7)=3),MarSun1+7,""),IF(AND(YEAR(MarSun1+14)=CalendarYear,MONTH(MarSun1+14)=3),MarSun1+14,""))</f>
        <v>45360</v>
      </c>
      <c r="I72" s="14">
        <f>IF(DAY(MarSun1)=1,IF(AND(YEAR(MarSun1+8)=CalendarYear,MONTH(MarSun1+8)=3),MarSun1+8,""),IF(AND(YEAR(MarSun1+15)=CalendarYear,MONTH(MarSun1+15)=3),MarSun1+15,""))</f>
        <v>45361</v>
      </c>
    </row>
    <row r="73" spans="2:9" s="5" customFormat="1" ht="20" customHeight="1" x14ac:dyDescent="0.4">
      <c r="B73" s="96"/>
      <c r="C73" s="15" t="s">
        <v>2</v>
      </c>
      <c r="D73" s="15" t="s">
        <v>3</v>
      </c>
      <c r="E73" s="15" t="s">
        <v>4</v>
      </c>
      <c r="F73" s="15" t="s">
        <v>5</v>
      </c>
      <c r="G73" s="15" t="s">
        <v>6</v>
      </c>
      <c r="H73" s="15" t="s">
        <v>7</v>
      </c>
      <c r="I73" s="15" t="s">
        <v>1</v>
      </c>
    </row>
    <row r="74" spans="2:9" ht="20" customHeight="1" x14ac:dyDescent="0.4">
      <c r="B74" s="68" t="s">
        <v>38</v>
      </c>
      <c r="C74" s="10"/>
      <c r="D74" s="10"/>
      <c r="E74" s="10"/>
      <c r="F74" s="10"/>
      <c r="G74" s="10"/>
      <c r="H74" s="10"/>
      <c r="I74" s="10"/>
    </row>
    <row r="75" spans="2:9" ht="20" customHeight="1" x14ac:dyDescent="0.4">
      <c r="B75" s="69" t="s">
        <v>39</v>
      </c>
      <c r="C75" s="11"/>
      <c r="D75" s="11"/>
      <c r="E75" s="11"/>
      <c r="F75" s="11"/>
      <c r="G75" s="11"/>
      <c r="H75" s="11"/>
      <c r="I75" s="11"/>
    </row>
    <row r="76" spans="2:9" ht="20" customHeight="1" x14ac:dyDescent="0.4">
      <c r="B76" s="70" t="s">
        <v>40</v>
      </c>
      <c r="C76" s="11"/>
      <c r="D76" s="11"/>
      <c r="E76" s="11"/>
      <c r="F76" s="11"/>
      <c r="G76" s="11"/>
      <c r="H76" s="11"/>
      <c r="I76" s="11"/>
    </row>
    <row r="77" spans="2:9" ht="20" customHeight="1" x14ac:dyDescent="0.4">
      <c r="B77" s="71"/>
    </row>
    <row r="78" spans="2:9" s="5" customFormat="1" ht="20" customHeight="1" x14ac:dyDescent="0.4">
      <c r="B78" s="95"/>
      <c r="C78" s="14">
        <f>IF(DAY(MarSun1)=1,IF(AND(YEAR(MarSun1+9)=CalendarYear,MONTH(MarSun1+9)=3),MarSun1+9,""),IF(AND(YEAR(MarSun1+16)=CalendarYear,MONTH(MarSun1+16)=3),MarSun1+16,""))</f>
        <v>45362</v>
      </c>
      <c r="D78" s="14">
        <f>IF(DAY(MarSun1)=1,IF(AND(YEAR(MarSun1+10)=CalendarYear,MONTH(MarSun1+10)=3),MarSun1+10,""),IF(AND(YEAR(MarSun1+17)=CalendarYear,MONTH(MarSun1+17)=3),MarSun1+17,""))</f>
        <v>45363</v>
      </c>
      <c r="E78" s="14">
        <f>IF(DAY(MarSun1)=1,IF(AND(YEAR(MarSun1+11)=CalendarYear,MONTH(MarSun1+11)=3),MarSun1+11,""),IF(AND(YEAR(MarSun1+18)=CalendarYear,MONTH(MarSun1+18)=3),MarSun1+18,""))</f>
        <v>45364</v>
      </c>
      <c r="F78" s="14">
        <f>IF(DAY(MarSun1)=1,IF(AND(YEAR(MarSun1+12)=CalendarYear,MONTH(MarSun1+12)=3),MarSun1+12,""),IF(AND(YEAR(MarSun1+19)=CalendarYear,MONTH(MarSun1+19)=3),MarSun1+19,""))</f>
        <v>45365</v>
      </c>
      <c r="G78" s="14">
        <f>IF(DAY(MarSun1)=1,IF(AND(YEAR(MarSun1+13)=CalendarYear,MONTH(MarSun1+13)=3),MarSun1+13,""),IF(AND(YEAR(MarSun1+20)=CalendarYear,MONTH(MarSun1+20)=3),MarSun1+20,""))</f>
        <v>45366</v>
      </c>
      <c r="H78" s="14">
        <f>IF(DAY(MarSun1)=1,IF(AND(YEAR(MarSun1+14)=CalendarYear,MONTH(MarSun1+14)=3),MarSun1+14,""),IF(AND(YEAR(MarSun1+21)=CalendarYear,MONTH(MarSun1+21)=3),MarSun1+21,""))</f>
        <v>45367</v>
      </c>
      <c r="I78" s="14">
        <f>IF(DAY(MarSun1)=1,IF(AND(YEAR(MarSun1+15)=CalendarYear,MONTH(MarSun1+15)=3),MarSun1+15,""),IF(AND(YEAR(MarSun1+22)=CalendarYear,MONTH(MarSun1+22)=3),MarSun1+22,""))</f>
        <v>45368</v>
      </c>
    </row>
    <row r="79" spans="2:9" s="5" customFormat="1" ht="20" customHeight="1" x14ac:dyDescent="0.4">
      <c r="B79" s="96"/>
      <c r="C79" s="15" t="s">
        <v>2</v>
      </c>
      <c r="D79" s="15" t="s">
        <v>3</v>
      </c>
      <c r="E79" s="15" t="s">
        <v>4</v>
      </c>
      <c r="F79" s="15" t="s">
        <v>5</v>
      </c>
      <c r="G79" s="15" t="s">
        <v>6</v>
      </c>
      <c r="H79" s="15" t="s">
        <v>7</v>
      </c>
      <c r="I79" s="15" t="s">
        <v>1</v>
      </c>
    </row>
    <row r="80" spans="2:9" ht="20" customHeight="1" x14ac:dyDescent="0.4">
      <c r="B80" s="68" t="s">
        <v>38</v>
      </c>
      <c r="C80" s="10"/>
      <c r="D80" s="10"/>
      <c r="E80" s="10"/>
      <c r="F80" s="10"/>
      <c r="G80" s="10"/>
      <c r="H80" s="10"/>
      <c r="I80" s="10"/>
    </row>
    <row r="81" spans="2:9" ht="20" customHeight="1" x14ac:dyDescent="0.4">
      <c r="B81" s="69" t="s">
        <v>39</v>
      </c>
      <c r="C81" s="11"/>
      <c r="D81" s="11"/>
      <c r="E81" s="11"/>
      <c r="F81" s="11"/>
      <c r="G81" s="11"/>
      <c r="H81" s="11"/>
      <c r="I81" s="11"/>
    </row>
    <row r="82" spans="2:9" ht="20" customHeight="1" x14ac:dyDescent="0.4">
      <c r="B82" s="70" t="s">
        <v>40</v>
      </c>
      <c r="C82" s="11"/>
      <c r="D82" s="11"/>
      <c r="E82" s="11"/>
      <c r="F82" s="11"/>
      <c r="G82" s="11"/>
      <c r="H82" s="11"/>
      <c r="I82" s="11"/>
    </row>
    <row r="83" spans="2:9" ht="20" customHeight="1" x14ac:dyDescent="0.4">
      <c r="B83" s="71"/>
    </row>
    <row r="84" spans="2:9" s="5" customFormat="1" ht="20" customHeight="1" x14ac:dyDescent="0.4">
      <c r="B84" s="95"/>
      <c r="C84" s="14">
        <f>IF(DAY(MarSun1)=1,IF(AND(YEAR(MarSun1+16)=CalendarYear,MONTH(MarSun1+16)=3),MarSun1+16,""),IF(AND(YEAR(MarSun1+23)=CalendarYear,MONTH(MarSun1+23)=3),MarSun1+23,""))</f>
        <v>45369</v>
      </c>
      <c r="D84" s="14">
        <f>IF(DAY(MarSun1)=1,IF(AND(YEAR(MarSun1+17)=CalendarYear,MONTH(MarSun1+17)=3),MarSun1+17,""),IF(AND(YEAR(MarSun1+24)=CalendarYear,MONTH(MarSun1+24)=3),MarSun1+24,""))</f>
        <v>45370</v>
      </c>
      <c r="E84" s="14">
        <f>IF(DAY(MarSun1)=1,IF(AND(YEAR(MarSun1+18)=CalendarYear,MONTH(MarSun1+18)=3),MarSun1+18,""),IF(AND(YEAR(MarSun1+25)=CalendarYear,MONTH(MarSun1+25)=3),MarSun1+25,""))</f>
        <v>45371</v>
      </c>
      <c r="F84" s="14">
        <f>IF(DAY(MarSun1)=1,IF(AND(YEAR(MarSun1+19)=CalendarYear,MONTH(MarSun1+19)=3),MarSun1+19,""),IF(AND(YEAR(MarSun1+26)=CalendarYear,MONTH(MarSun1+26)=3),MarSun1+26,""))</f>
        <v>45372</v>
      </c>
      <c r="G84" s="14">
        <f>IF(DAY(MarSun1)=1,IF(AND(YEAR(MarSun1+20)=CalendarYear,MONTH(MarSun1+20)=3),MarSun1+20,""),IF(AND(YEAR(MarSun1+27)=CalendarYear,MONTH(MarSun1+27)=3),MarSun1+27,""))</f>
        <v>45373</v>
      </c>
      <c r="H84" s="14">
        <f>IF(DAY(MarSun1)=1,IF(AND(YEAR(MarSun1+21)=CalendarYear,MONTH(MarSun1+21)=3),MarSun1+21,""),IF(AND(YEAR(MarSun1+28)=CalendarYear,MONTH(MarSun1+28)=3),MarSun1+28,""))</f>
        <v>45374</v>
      </c>
      <c r="I84" s="14">
        <f>IF(DAY(MarSun1)=1,IF(AND(YEAR(MarSun1+22)=CalendarYear,MONTH(MarSun1+22)=3),MarSun1+22,""),IF(AND(YEAR(MarSun1+29)=CalendarYear,MONTH(MarSun1+29)=3),MarSun1+29,""))</f>
        <v>45375</v>
      </c>
    </row>
    <row r="85" spans="2:9" s="5" customFormat="1" ht="20" customHeight="1" x14ac:dyDescent="0.4">
      <c r="B85" s="96"/>
      <c r="C85" s="15" t="s">
        <v>2</v>
      </c>
      <c r="D85" s="15" t="s">
        <v>3</v>
      </c>
      <c r="E85" s="15" t="s">
        <v>4</v>
      </c>
      <c r="F85" s="15" t="s">
        <v>5</v>
      </c>
      <c r="G85" s="15" t="s">
        <v>6</v>
      </c>
      <c r="H85" s="15" t="s">
        <v>7</v>
      </c>
      <c r="I85" s="15" t="s">
        <v>1</v>
      </c>
    </row>
    <row r="86" spans="2:9" ht="20" customHeight="1" x14ac:dyDescent="0.4">
      <c r="B86" s="68" t="s">
        <v>38</v>
      </c>
      <c r="C86" s="10"/>
      <c r="D86" s="10"/>
      <c r="E86" s="10"/>
      <c r="F86" s="10"/>
      <c r="G86" s="10"/>
      <c r="H86" s="10"/>
      <c r="I86" s="10"/>
    </row>
    <row r="87" spans="2:9" ht="20" customHeight="1" x14ac:dyDescent="0.4">
      <c r="B87" s="69" t="s">
        <v>39</v>
      </c>
      <c r="C87" s="11"/>
      <c r="D87" s="11"/>
      <c r="E87" s="11"/>
      <c r="F87" s="11"/>
      <c r="G87" s="11"/>
      <c r="H87" s="11"/>
      <c r="I87" s="11"/>
    </row>
    <row r="88" spans="2:9" ht="20" customHeight="1" x14ac:dyDescent="0.4">
      <c r="B88" s="70" t="s">
        <v>40</v>
      </c>
      <c r="C88" s="11"/>
      <c r="D88" s="11"/>
      <c r="E88" s="11"/>
      <c r="F88" s="11"/>
      <c r="G88" s="11"/>
      <c r="H88" s="11"/>
      <c r="I88" s="11"/>
    </row>
    <row r="89" spans="2:9" ht="20" customHeight="1" x14ac:dyDescent="0.4">
      <c r="B89" s="71"/>
    </row>
    <row r="90" spans="2:9" s="5" customFormat="1" ht="20" customHeight="1" x14ac:dyDescent="0.4">
      <c r="B90" s="95"/>
      <c r="C90" s="14">
        <f>IF(DAY(MarSun1)=1,IF(AND(YEAR(MarSun1+23)=CalendarYear,MONTH(MarSun1+23)=3),MarSun1+23,""),IF(AND(YEAR(MarSun1+30)=CalendarYear,MONTH(MarSun1+30)=3),MarSun1+30,""))</f>
        <v>45376</v>
      </c>
      <c r="D90" s="14">
        <f>IF(DAY(MarSun1)=1,IF(AND(YEAR(MarSun1+24)=CalendarYear,MONTH(MarSun1+24)=3),MarSun1+24,""),IF(AND(YEAR(MarSun1+31)=CalendarYear,MONTH(MarSun1+31)=3),MarSun1+31,""))</f>
        <v>45377</v>
      </c>
      <c r="E90" s="14">
        <f>IF(DAY(MarSun1)=1,IF(AND(YEAR(MarSun1+25)=CalendarYear,MONTH(MarSun1+25)=3),MarSun1+25,""),IF(AND(YEAR(MarSun1+32)=CalendarYear,MONTH(MarSun1+32)=3),MarSun1+32,""))</f>
        <v>45378</v>
      </c>
      <c r="F90" s="14">
        <f>IF(DAY(MarSun1)=1,IF(AND(YEAR(MarSun1+26)=CalendarYear,MONTH(MarSun1+26)=3),MarSun1+26,""),IF(AND(YEAR(MarSun1+33)=CalendarYear,MONTH(MarSun1+33)=3),MarSun1+33,""))</f>
        <v>45379</v>
      </c>
      <c r="G90" s="14">
        <f>IF(DAY(MarSun1)=1,IF(AND(YEAR(MarSun1+27)=CalendarYear,MONTH(MarSun1+27)=3),MarSun1+27,""),IF(AND(YEAR(MarSun1+34)=CalendarYear,MONTH(MarSun1+34)=3),MarSun1+34,""))</f>
        <v>45380</v>
      </c>
      <c r="H90" s="7">
        <f>IF(DAY(MarSun1)=1,IF(AND(YEAR(MarSun1+28)=CalendarYear,MONTH(MarSun1+28)=3),MarSun1+28,""),IF(AND(YEAR(MarSun1+35)=CalendarYear,MONTH(MarSun1+35)=3),MarSun1+35,""))</f>
        <v>45381</v>
      </c>
      <c r="I90" s="7">
        <f>IF(DAY(MarSun1)=1,IF(AND(YEAR(MarSun1+29)=CalendarYear,MONTH(MarSun1+29)=3),MarSun1+29,""),IF(AND(YEAR(MarSun1+36)=CalendarYear,MONTH(MarSun1+36)=3),MarSun1+36,""))</f>
        <v>45382</v>
      </c>
    </row>
    <row r="91" spans="2:9" s="5" customFormat="1" ht="20" customHeight="1" x14ac:dyDescent="0.4">
      <c r="B91" s="96"/>
      <c r="C91" s="15" t="s">
        <v>2</v>
      </c>
      <c r="D91" s="15" t="s">
        <v>3</v>
      </c>
      <c r="E91" s="15" t="s">
        <v>4</v>
      </c>
      <c r="F91" s="15" t="s">
        <v>5</v>
      </c>
      <c r="G91" s="15" t="s">
        <v>6</v>
      </c>
      <c r="H91" s="6" t="s">
        <v>7</v>
      </c>
      <c r="I91" s="6" t="s">
        <v>1</v>
      </c>
    </row>
    <row r="92" spans="2:9" ht="20" customHeight="1" x14ac:dyDescent="0.4">
      <c r="B92" s="68" t="s">
        <v>38</v>
      </c>
      <c r="C92" s="10"/>
      <c r="D92" s="10"/>
      <c r="E92" s="10"/>
      <c r="F92" s="10"/>
      <c r="G92" s="10"/>
      <c r="H92" s="10"/>
      <c r="I92" s="10"/>
    </row>
    <row r="93" spans="2:9" ht="20" customHeight="1" x14ac:dyDescent="0.4">
      <c r="B93" s="69" t="s">
        <v>39</v>
      </c>
      <c r="C93" s="11"/>
      <c r="D93" s="11"/>
      <c r="E93" s="11"/>
      <c r="F93" s="11"/>
      <c r="G93" s="11"/>
      <c r="H93" s="11"/>
      <c r="I93" s="11"/>
    </row>
    <row r="94" spans="2:9" ht="20" customHeight="1" x14ac:dyDescent="0.4">
      <c r="B94" s="70" t="s">
        <v>40</v>
      </c>
      <c r="C94" s="11"/>
      <c r="D94" s="11"/>
      <c r="E94" s="11"/>
      <c r="F94" s="11"/>
      <c r="G94" s="11"/>
      <c r="H94" s="11"/>
      <c r="I94" s="11"/>
    </row>
    <row r="95" spans="2:9" ht="20" customHeight="1" x14ac:dyDescent="0.4">
      <c r="B95" s="71"/>
    </row>
    <row r="96" spans="2:9" s="5" customFormat="1" ht="20" customHeight="1" x14ac:dyDescent="0.4">
      <c r="B96" s="72">
        <f>DATE(CalendarYear,4,1)</f>
        <v>45383</v>
      </c>
      <c r="C96" s="12">
        <f>IF(DAY(AprSun1)=1,"",IF(AND(YEAR(AprSun1+2)=CalendarYear,MONTH(AprSun1+2)=4),AprSun1+2,""))</f>
        <v>45383</v>
      </c>
      <c r="D96" s="12">
        <f>IF(DAY(AprSun1)=1,"",IF(AND(YEAR(AprSun1+3)=CalendarYear,MONTH(AprSun1+3)=4),AprSun1+3,""))</f>
        <v>45384</v>
      </c>
      <c r="E96" s="12">
        <f>IF(DAY(AprSun1)=1,"",IF(AND(YEAR(AprSun1+4)=CalendarYear,MONTH(AprSun1+4)=4),AprSun1+4,""))</f>
        <v>45385</v>
      </c>
      <c r="F96" s="12">
        <f>IF(DAY(AprSun1)=1,"",IF(AND(YEAR(AprSun1+5)=CalendarYear,MONTH(AprSun1+5)=4),AprSun1+5,""))</f>
        <v>45386</v>
      </c>
      <c r="G96" s="12">
        <f>IF(DAY(AprSun1)=1,"",IF(AND(YEAR(AprSun1+6)=CalendarYear,MONTH(AprSun1+6)=4),AprSun1+6,""))</f>
        <v>45387</v>
      </c>
      <c r="H96" s="14">
        <f>IF(DAY(AprSun1)=1,IF(AND(YEAR(AprSun1)=CalendarYear,MONTH(AprSun1)=4),AprSun1,""),IF(AND(YEAR(AprSun1+7)=CalendarYear,MONTH(AprSun1+7)=4),AprSun1+7,""))</f>
        <v>45388</v>
      </c>
      <c r="I96" s="14">
        <f>IF(DAY(AprSun1)=1,IF(AND(YEAR(AprSun1+1)=CalendarYear,MONTH(AprSun1+1)=4),AprSun1+1,""),IF(AND(YEAR(AprSun1+8)=CalendarYear,MONTH(AprSun1+8)=4),AprSun1+8,""))</f>
        <v>45389</v>
      </c>
    </row>
    <row r="97" spans="2:9" s="5" customFormat="1" ht="20" customHeight="1" x14ac:dyDescent="0.4">
      <c r="B97" s="73"/>
      <c r="C97" s="13" t="s">
        <v>2</v>
      </c>
      <c r="D97" s="13" t="s">
        <v>3</v>
      </c>
      <c r="E97" s="13" t="s">
        <v>4</v>
      </c>
      <c r="F97" s="13" t="s">
        <v>5</v>
      </c>
      <c r="G97" s="13" t="s">
        <v>6</v>
      </c>
      <c r="H97" s="15" t="s">
        <v>7</v>
      </c>
      <c r="I97" s="15" t="s">
        <v>1</v>
      </c>
    </row>
    <row r="98" spans="2:9" ht="20" customHeight="1" x14ac:dyDescent="0.4">
      <c r="B98" s="68" t="s">
        <v>38</v>
      </c>
      <c r="C98" s="10"/>
      <c r="D98" s="10"/>
      <c r="E98" s="10"/>
      <c r="F98" s="10"/>
      <c r="G98" s="10"/>
      <c r="H98" s="10"/>
      <c r="I98" s="10"/>
    </row>
    <row r="99" spans="2:9" ht="20" customHeight="1" x14ac:dyDescent="0.4">
      <c r="B99" s="69" t="s">
        <v>39</v>
      </c>
      <c r="C99" s="11"/>
      <c r="D99" s="11"/>
      <c r="E99" s="11"/>
      <c r="F99" s="11"/>
      <c r="G99" s="11"/>
      <c r="H99" s="11"/>
      <c r="I99" s="11"/>
    </row>
    <row r="100" spans="2:9" ht="20" customHeight="1" x14ac:dyDescent="0.4">
      <c r="B100" s="70" t="s">
        <v>40</v>
      </c>
      <c r="C100" s="11"/>
      <c r="D100" s="11"/>
      <c r="E100" s="11"/>
      <c r="F100" s="11"/>
      <c r="G100" s="11"/>
      <c r="H100" s="11"/>
      <c r="I100" s="11"/>
    </row>
    <row r="101" spans="2:9" ht="20" customHeight="1" x14ac:dyDescent="0.4">
      <c r="B101" s="71"/>
    </row>
    <row r="102" spans="2:9" s="5" customFormat="1" ht="20" customHeight="1" x14ac:dyDescent="0.4">
      <c r="B102" s="95"/>
      <c r="C102" s="14">
        <f>IF(DAY(AprSun1)=1,IF(AND(YEAR(AprSun1+2)=CalendarYear,MONTH(AprSun1+2)=4),AprSun1+2,""),IF(AND(YEAR(AprSun1+9)=CalendarYear,MONTH(AprSun1+9)=4),AprSun1+9,""))</f>
        <v>45390</v>
      </c>
      <c r="D102" s="14">
        <f>IF(DAY(AprSun1)=1,IF(AND(YEAR(AprSun1+3)=CalendarYear,MONTH(AprSun1+3)=4),AprSun1+3,""),IF(AND(YEAR(AprSun1+10)=CalendarYear,MONTH(AprSun1+10)=4),AprSun1+10,""))</f>
        <v>45391</v>
      </c>
      <c r="E102" s="14">
        <f>IF(DAY(AprSun1)=1,IF(AND(YEAR(AprSun1+4)=CalendarYear,MONTH(AprSun1+4)=4),AprSun1+4,""),IF(AND(YEAR(AprSun1+11)=CalendarYear,MONTH(AprSun1+11)=4),AprSun1+11,""))</f>
        <v>45392</v>
      </c>
      <c r="F102" s="14">
        <f>IF(DAY(AprSun1)=1,IF(AND(YEAR(AprSun1+5)=CalendarYear,MONTH(AprSun1+5)=4),AprSun1+5,""),IF(AND(YEAR(AprSun1+12)=CalendarYear,MONTH(AprSun1+12)=4),AprSun1+12,""))</f>
        <v>45393</v>
      </c>
      <c r="G102" s="14">
        <f>IF(DAY(AprSun1)=1,IF(AND(YEAR(AprSun1+6)=CalendarYear,MONTH(AprSun1+6)=4),AprSun1+6,""),IF(AND(YEAR(AprSun1+13)=CalendarYear,MONTH(AprSun1+13)=4),AprSun1+13,""))</f>
        <v>45394</v>
      </c>
      <c r="H102" s="14">
        <f>IF(DAY(AprSun1)=1,IF(AND(YEAR(AprSun1+7)=CalendarYear,MONTH(AprSun1+7)=4),AprSun1+7,""),IF(AND(YEAR(AprSun1+14)=CalendarYear,MONTH(AprSun1+14)=4),AprSun1+14,""))</f>
        <v>45395</v>
      </c>
      <c r="I102" s="14">
        <f>IF(DAY(AprSun1)=1,IF(AND(YEAR(AprSun1+8)=CalendarYear,MONTH(AprSun1+8)=4),AprSun1+8,""),IF(AND(YEAR(AprSun1+15)=CalendarYear,MONTH(AprSun1+15)=4),AprSun1+15,""))</f>
        <v>45396</v>
      </c>
    </row>
    <row r="103" spans="2:9" s="5" customFormat="1" ht="20" customHeight="1" x14ac:dyDescent="0.4">
      <c r="B103" s="96"/>
      <c r="C103" s="15" t="s">
        <v>2</v>
      </c>
      <c r="D103" s="15" t="s">
        <v>3</v>
      </c>
      <c r="E103" s="15" t="s">
        <v>4</v>
      </c>
      <c r="F103" s="15" t="s">
        <v>5</v>
      </c>
      <c r="G103" s="15" t="s">
        <v>6</v>
      </c>
      <c r="H103" s="15" t="s">
        <v>7</v>
      </c>
      <c r="I103" s="15" t="s">
        <v>1</v>
      </c>
    </row>
    <row r="104" spans="2:9" ht="20" customHeight="1" x14ac:dyDescent="0.4">
      <c r="B104" s="68" t="s">
        <v>38</v>
      </c>
      <c r="C104" s="10"/>
      <c r="D104" s="10"/>
      <c r="E104" s="10"/>
      <c r="F104" s="10"/>
      <c r="G104" s="10"/>
      <c r="H104" s="10"/>
      <c r="I104" s="10"/>
    </row>
    <row r="105" spans="2:9" ht="20" customHeight="1" x14ac:dyDescent="0.4">
      <c r="B105" s="69" t="s">
        <v>39</v>
      </c>
      <c r="C105" s="11"/>
      <c r="D105" s="11"/>
      <c r="E105" s="11"/>
      <c r="F105" s="11"/>
      <c r="G105" s="11"/>
      <c r="H105" s="11"/>
      <c r="I105" s="11"/>
    </row>
    <row r="106" spans="2:9" ht="20" customHeight="1" x14ac:dyDescent="0.4">
      <c r="B106" s="70" t="s">
        <v>40</v>
      </c>
      <c r="C106" s="11"/>
      <c r="D106" s="11"/>
      <c r="E106" s="11"/>
      <c r="F106" s="11"/>
      <c r="G106" s="11"/>
      <c r="H106" s="11"/>
      <c r="I106" s="11"/>
    </row>
    <row r="107" spans="2:9" ht="20" customHeight="1" x14ac:dyDescent="0.4">
      <c r="B107" s="71"/>
    </row>
    <row r="108" spans="2:9" s="5" customFormat="1" ht="20" customHeight="1" x14ac:dyDescent="0.4">
      <c r="B108" s="95"/>
      <c r="C108" s="14">
        <f>IF(DAY(AprSun1)=1,IF(AND(YEAR(AprSun1+9)=CalendarYear,MONTH(AprSun1+9)=4),AprSun1+9,""),IF(AND(YEAR(AprSun1+16)=CalendarYear,MONTH(AprSun1+16)=4),AprSun1+16,""))</f>
        <v>45397</v>
      </c>
      <c r="D108" s="14">
        <f>IF(DAY(AprSun1)=1,IF(AND(YEAR(AprSun1+10)=CalendarYear,MONTH(AprSun1+10)=4),AprSun1+10,""),IF(AND(YEAR(AprSun1+17)=CalendarYear,MONTH(AprSun1+17)=4),AprSun1+17,""))</f>
        <v>45398</v>
      </c>
      <c r="E108" s="14">
        <f>IF(DAY(AprSun1)=1,IF(AND(YEAR(AprSun1+11)=CalendarYear,MONTH(AprSun1+11)=4),AprSun1+11,""),IF(AND(YEAR(AprSun1+18)=CalendarYear,MONTH(AprSun1+18)=4),AprSun1+18,""))</f>
        <v>45399</v>
      </c>
      <c r="F108" s="14">
        <f>IF(DAY(AprSun1)=1,IF(AND(YEAR(AprSun1+12)=CalendarYear,MONTH(AprSun1+12)=4),AprSun1+12,""),IF(AND(YEAR(AprSun1+19)=CalendarYear,MONTH(AprSun1+19)=4),AprSun1+19,""))</f>
        <v>45400</v>
      </c>
      <c r="G108" s="14">
        <f>IF(DAY(AprSun1)=1,IF(AND(YEAR(AprSun1+13)=CalendarYear,MONTH(AprSun1+13)=4),AprSun1+13,""),IF(AND(YEAR(AprSun1+20)=CalendarYear,MONTH(AprSun1+20)=4),AprSun1+20,""))</f>
        <v>45401</v>
      </c>
      <c r="H108" s="14">
        <f>IF(DAY(AprSun1)=1,IF(AND(YEAR(AprSun1+14)=CalendarYear,MONTH(AprSun1+14)=4),AprSun1+14,""),IF(AND(YEAR(AprSun1+21)=CalendarYear,MONTH(AprSun1+21)=4),AprSun1+21,""))</f>
        <v>45402</v>
      </c>
      <c r="I108" s="14">
        <f>IF(DAY(AprSun1)=1,IF(AND(YEAR(AprSun1+15)=CalendarYear,MONTH(AprSun1+15)=4),AprSun1+15,""),IF(AND(YEAR(AprSun1+22)=CalendarYear,MONTH(AprSun1+22)=4),AprSun1+22,""))</f>
        <v>45403</v>
      </c>
    </row>
    <row r="109" spans="2:9" s="5" customFormat="1" ht="20" customHeight="1" x14ac:dyDescent="0.4">
      <c r="B109" s="96"/>
      <c r="C109" s="15" t="s">
        <v>2</v>
      </c>
      <c r="D109" s="15" t="s">
        <v>3</v>
      </c>
      <c r="E109" s="15" t="s">
        <v>4</v>
      </c>
      <c r="F109" s="15" t="s">
        <v>5</v>
      </c>
      <c r="G109" s="15" t="s">
        <v>6</v>
      </c>
      <c r="H109" s="15" t="s">
        <v>7</v>
      </c>
      <c r="I109" s="15" t="s">
        <v>1</v>
      </c>
    </row>
    <row r="110" spans="2:9" ht="20" customHeight="1" x14ac:dyDescent="0.4">
      <c r="B110" s="68" t="s">
        <v>38</v>
      </c>
      <c r="C110" s="10"/>
      <c r="D110" s="10"/>
      <c r="E110" s="10"/>
      <c r="F110" s="10"/>
      <c r="G110" s="10"/>
      <c r="H110" s="10"/>
      <c r="I110" s="10"/>
    </row>
    <row r="111" spans="2:9" ht="20" customHeight="1" x14ac:dyDescent="0.4">
      <c r="B111" s="69" t="s">
        <v>39</v>
      </c>
      <c r="C111" s="11"/>
      <c r="D111" s="11"/>
      <c r="E111" s="11"/>
      <c r="F111" s="11"/>
      <c r="G111" s="11"/>
      <c r="H111" s="11"/>
      <c r="I111" s="11"/>
    </row>
    <row r="112" spans="2:9" ht="20" customHeight="1" x14ac:dyDescent="0.4">
      <c r="B112" s="70" t="s">
        <v>40</v>
      </c>
      <c r="C112" s="11"/>
      <c r="D112" s="11"/>
      <c r="E112" s="11"/>
      <c r="F112" s="11"/>
      <c r="G112" s="11"/>
      <c r="H112" s="11"/>
      <c r="I112" s="11"/>
    </row>
    <row r="113" spans="2:9" ht="20" customHeight="1" x14ac:dyDescent="0.4">
      <c r="B113" s="71"/>
    </row>
    <row r="114" spans="2:9" s="5" customFormat="1" ht="20" customHeight="1" x14ac:dyDescent="0.4">
      <c r="B114" s="95"/>
      <c r="C114" s="14">
        <f>IF(DAY(AprSun1)=1,IF(AND(YEAR(AprSun1+16)=CalendarYear,MONTH(AprSun1+16)=4),AprSun1+16,""),IF(AND(YEAR(AprSun1+23)=CalendarYear,MONTH(AprSun1+23)=4),AprSun1+23,""))</f>
        <v>45404</v>
      </c>
      <c r="D114" s="14">
        <f>IF(DAY(AprSun1)=1,IF(AND(YEAR(AprSun1+17)=CalendarYear,MONTH(AprSun1+17)=4),AprSun1+17,""),IF(AND(YEAR(AprSun1+24)=CalendarYear,MONTH(AprSun1+24)=4),AprSun1+24,""))</f>
        <v>45405</v>
      </c>
      <c r="E114" s="14">
        <f>IF(DAY(AprSun1)=1,IF(AND(YEAR(AprSun1+18)=CalendarYear,MONTH(AprSun1+18)=4),AprSun1+18,""),IF(AND(YEAR(AprSun1+25)=CalendarYear,MONTH(AprSun1+25)=4),AprSun1+25,""))</f>
        <v>45406</v>
      </c>
      <c r="F114" s="14">
        <f>IF(DAY(AprSun1)=1,IF(AND(YEAR(AprSun1+19)=CalendarYear,MONTH(AprSun1+19)=4),AprSun1+19,""),IF(AND(YEAR(AprSun1+26)=CalendarYear,MONTH(AprSun1+26)=4),AprSun1+26,""))</f>
        <v>45407</v>
      </c>
      <c r="G114" s="14">
        <f>IF(DAY(AprSun1)=1,IF(AND(YEAR(AprSun1+20)=CalendarYear,MONTH(AprSun1+20)=4),AprSun1+20,""),IF(AND(YEAR(AprSun1+27)=CalendarYear,MONTH(AprSun1+27)=4),AprSun1+27,""))</f>
        <v>45408</v>
      </c>
      <c r="H114" s="14">
        <f>IF(DAY(AprSun1)=1,IF(AND(YEAR(AprSun1+21)=CalendarYear,MONTH(AprSun1+21)=4),AprSun1+21,""),IF(AND(YEAR(AprSun1+28)=CalendarYear,MONTH(AprSun1+28)=4),AprSun1+28,""))</f>
        <v>45409</v>
      </c>
      <c r="I114" s="14">
        <f>IF(DAY(AprSun1)=1,IF(AND(YEAR(AprSun1+22)=CalendarYear,MONTH(AprSun1+22)=4),AprSun1+22,""),IF(AND(YEAR(AprSun1+29)=CalendarYear,MONTH(AprSun1+29)=4),AprSun1+29,""))</f>
        <v>45410</v>
      </c>
    </row>
    <row r="115" spans="2:9" s="5" customFormat="1" ht="20" customHeight="1" x14ac:dyDescent="0.4">
      <c r="B115" s="96"/>
      <c r="C115" s="15" t="s">
        <v>2</v>
      </c>
      <c r="D115" s="15" t="s">
        <v>3</v>
      </c>
      <c r="E115" s="15" t="s">
        <v>4</v>
      </c>
      <c r="F115" s="15" t="s">
        <v>5</v>
      </c>
      <c r="G115" s="15" t="s">
        <v>6</v>
      </c>
      <c r="H115" s="15" t="s">
        <v>7</v>
      </c>
      <c r="I115" s="15" t="s">
        <v>1</v>
      </c>
    </row>
    <row r="116" spans="2:9" ht="20" customHeight="1" x14ac:dyDescent="0.4">
      <c r="B116" s="68" t="s">
        <v>38</v>
      </c>
      <c r="C116" s="10"/>
      <c r="D116" s="10"/>
      <c r="E116" s="10"/>
      <c r="F116" s="10"/>
      <c r="G116" s="10"/>
      <c r="H116" s="10"/>
      <c r="I116" s="10"/>
    </row>
    <row r="117" spans="2:9" ht="20" customHeight="1" x14ac:dyDescent="0.4">
      <c r="B117" s="69" t="s">
        <v>39</v>
      </c>
      <c r="C117" s="11"/>
      <c r="D117" s="11"/>
      <c r="E117" s="11"/>
      <c r="F117" s="11"/>
      <c r="G117" s="11"/>
      <c r="H117" s="11"/>
      <c r="I117" s="11"/>
    </row>
    <row r="118" spans="2:9" ht="20" customHeight="1" x14ac:dyDescent="0.4">
      <c r="B118" s="70" t="s">
        <v>40</v>
      </c>
      <c r="C118" s="11"/>
      <c r="D118" s="11"/>
      <c r="E118" s="11"/>
      <c r="F118" s="11"/>
      <c r="G118" s="11"/>
      <c r="H118" s="11"/>
      <c r="I118" s="11"/>
    </row>
    <row r="119" spans="2:9" ht="20" customHeight="1" x14ac:dyDescent="0.4">
      <c r="B119" s="71"/>
    </row>
    <row r="120" spans="2:9" s="5" customFormat="1" ht="20" customHeight="1" x14ac:dyDescent="0.4">
      <c r="B120" s="95"/>
      <c r="C120" s="14">
        <f>IF(DAY(AprSun1)=1,IF(AND(YEAR(AprSun1+23)=CalendarYear,MONTH(AprSun1+23)=4),AprSun1+23,""),IF(AND(YEAR(AprSun1+30)=CalendarYear,MONTH(AprSun1+30)=4),AprSun1+30,""))</f>
        <v>45411</v>
      </c>
      <c r="D120" s="14">
        <f>IF(DAY(AprSun1)=1,IF(AND(YEAR(AprSun1+24)=CalendarYear,MONTH(AprSun1+24)=4),AprSun1+24,""),IF(AND(YEAR(AprSun1+31)=CalendarYear,MONTH(AprSun1+31)=4),AprSun1+31,""))</f>
        <v>45412</v>
      </c>
      <c r="E120" s="57"/>
      <c r="F120" s="57"/>
      <c r="G120" s="57"/>
      <c r="H120" s="57"/>
      <c r="I120" s="57"/>
    </row>
    <row r="121" spans="2:9" s="5" customFormat="1" ht="20" customHeight="1" x14ac:dyDescent="0.4">
      <c r="B121" s="96"/>
      <c r="C121" s="15" t="s">
        <v>2</v>
      </c>
      <c r="D121" s="15" t="s">
        <v>3</v>
      </c>
      <c r="E121" s="58"/>
      <c r="F121" s="58"/>
      <c r="G121" s="58"/>
      <c r="H121" s="58"/>
      <c r="I121" s="58"/>
    </row>
    <row r="122" spans="2:9" ht="20" customHeight="1" x14ac:dyDescent="0.4">
      <c r="B122" s="68" t="s">
        <v>38</v>
      </c>
      <c r="C122" s="10"/>
      <c r="D122" s="10"/>
      <c r="E122" s="10"/>
      <c r="F122" s="10"/>
      <c r="G122" s="10"/>
      <c r="H122" s="10"/>
      <c r="I122" s="10"/>
    </row>
    <row r="123" spans="2:9" ht="20" customHeight="1" x14ac:dyDescent="0.4">
      <c r="B123" s="69" t="s">
        <v>39</v>
      </c>
      <c r="C123" s="11"/>
      <c r="D123" s="11"/>
      <c r="E123" s="11"/>
      <c r="F123" s="11"/>
      <c r="G123" s="11"/>
      <c r="H123" s="11"/>
      <c r="I123" s="11"/>
    </row>
    <row r="124" spans="2:9" ht="20" customHeight="1" x14ac:dyDescent="0.4">
      <c r="B124" s="70" t="s">
        <v>40</v>
      </c>
      <c r="C124" s="11"/>
      <c r="D124" s="11"/>
      <c r="E124" s="11"/>
      <c r="F124" s="11"/>
      <c r="G124" s="11"/>
      <c r="H124" s="11"/>
      <c r="I124" s="11"/>
    </row>
    <row r="125" spans="2:9" ht="20" customHeight="1" x14ac:dyDescent="0.4">
      <c r="B125" s="71"/>
    </row>
    <row r="126" spans="2:9" s="5" customFormat="1" ht="20" customHeight="1" x14ac:dyDescent="0.4">
      <c r="B126" s="72">
        <f>DATE(CalendarYear,5,1)</f>
        <v>45413</v>
      </c>
      <c r="C126" s="12"/>
      <c r="D126" s="12" t="str">
        <f>IF(DAY(MaySun1)=1,"",IF(AND(YEAR(MaySun1+1)=CalendarYear,MONTH(MaySun1+1)=5),MaySun1+1,""))</f>
        <v/>
      </c>
      <c r="E126" s="14">
        <f>IF(DAY(MaySun1)=1,"",IF(AND(YEAR(MaySun1+4)=CalendarYear,MONTH(MaySun1+4)=5),MaySun1+4,""))</f>
        <v>45413</v>
      </c>
      <c r="F126" s="14">
        <f>IF(DAY(MaySun1)=1,"",IF(AND(YEAR(MaySun1+5)=CalendarYear,MONTH(MaySun1+5)=5),MaySun1+5,""))</f>
        <v>45414</v>
      </c>
      <c r="G126" s="14">
        <f>IF(DAY(MaySun1)=1,"",IF(AND(YEAR(MaySun1+6)=CalendarYear,MONTH(MaySun1+6)=5),MaySun1+6,""))</f>
        <v>45415</v>
      </c>
      <c r="H126" s="14">
        <f>IF(DAY(MaySun1)=1,IF(AND(YEAR(MaySun1)=CalendarYear,MONTH(MaySun1)=5),MaySun1,""),IF(AND(YEAR(MaySun1+7)=CalendarYear,MONTH(MaySun1+7)=5),MaySun1+7,""))</f>
        <v>45416</v>
      </c>
      <c r="I126" s="14">
        <f>IF(DAY(MaySun1)=1,IF(AND(YEAR(MaySun1+1)=CalendarYear,MONTH(MaySun1+1)=5),MaySun1+1,""),IF(AND(YEAR(MaySun1+8)=CalendarYear,MONTH(MaySun1+8)=5),MaySun1+8,""))</f>
        <v>45417</v>
      </c>
    </row>
    <row r="127" spans="2:9" s="5" customFormat="1" ht="20" customHeight="1" x14ac:dyDescent="0.4">
      <c r="B127" s="73"/>
      <c r="C127" s="13"/>
      <c r="D127" s="13" t="s">
        <v>1</v>
      </c>
      <c r="E127" s="15" t="s">
        <v>4</v>
      </c>
      <c r="F127" s="15" t="s">
        <v>5</v>
      </c>
      <c r="G127" s="15" t="s">
        <v>6</v>
      </c>
      <c r="H127" s="15" t="s">
        <v>7</v>
      </c>
      <c r="I127" s="15" t="s">
        <v>1</v>
      </c>
    </row>
    <row r="128" spans="2:9" ht="20" customHeight="1" x14ac:dyDescent="0.4">
      <c r="B128" s="68" t="s">
        <v>38</v>
      </c>
      <c r="C128" s="10"/>
      <c r="D128" s="10"/>
      <c r="E128" s="10"/>
      <c r="F128" s="10"/>
      <c r="G128" s="10"/>
      <c r="H128" s="10"/>
      <c r="I128" s="10"/>
    </row>
    <row r="129" spans="2:9" ht="20" customHeight="1" x14ac:dyDescent="0.4">
      <c r="B129" s="69" t="s">
        <v>39</v>
      </c>
      <c r="C129" s="11"/>
      <c r="D129" s="11"/>
      <c r="E129" s="11"/>
      <c r="F129" s="11"/>
      <c r="G129" s="11"/>
      <c r="H129" s="11"/>
      <c r="I129" s="11"/>
    </row>
    <row r="130" spans="2:9" ht="20" customHeight="1" x14ac:dyDescent="0.4">
      <c r="B130" s="70" t="s">
        <v>40</v>
      </c>
      <c r="C130" s="11"/>
      <c r="D130" s="11"/>
      <c r="E130" s="11"/>
      <c r="F130" s="11"/>
      <c r="G130" s="11"/>
      <c r="H130" s="11"/>
      <c r="I130" s="11"/>
    </row>
    <row r="131" spans="2:9" ht="20" customHeight="1" x14ac:dyDescent="0.4">
      <c r="B131" s="71"/>
    </row>
    <row r="132" spans="2:9" s="5" customFormat="1" ht="20" customHeight="1" x14ac:dyDescent="0.4">
      <c r="B132" s="95"/>
      <c r="C132" s="14">
        <f>IF(DAY(MaySun1)=1,IF(AND(YEAR(MaySun1+2)=CalendarYear,MONTH(MaySun1+2)=5),MaySun1+2,""),IF(AND(YEAR(MaySun1+9)=CalendarYear,MONTH(MaySun1+9)=5),MaySun1+9,""))</f>
        <v>45418</v>
      </c>
      <c r="D132" s="14">
        <f>IF(DAY(MaySun1)=1,IF(AND(YEAR(MaySun1+3)=CalendarYear,MONTH(MaySun1+3)=5),MaySun1+3,""),IF(AND(YEAR(MaySun1+10)=CalendarYear,MONTH(MaySun1+10)=5),MaySun1+10,""))</f>
        <v>45419</v>
      </c>
      <c r="E132" s="14">
        <f>IF(DAY(MaySun1)=1,IF(AND(YEAR(MaySun1+4)=CalendarYear,MONTH(MaySun1+4)=5),MaySun1+4,""),IF(AND(YEAR(MaySun1+11)=CalendarYear,MONTH(MaySun1+11)=5),MaySun1+11,""))</f>
        <v>45420</v>
      </c>
      <c r="F132" s="14">
        <f>IF(DAY(MaySun1)=1,IF(AND(YEAR(MaySun1+5)=CalendarYear,MONTH(MaySun1+5)=5),MaySun1+5,""),IF(AND(YEAR(MaySun1+12)=CalendarYear,MONTH(MaySun1+12)=5),MaySun1+12,""))</f>
        <v>45421</v>
      </c>
      <c r="G132" s="14">
        <f>IF(DAY(MaySun1)=1,IF(AND(YEAR(MaySun1+6)=CalendarYear,MONTH(MaySun1+6)=5),MaySun1+6,""),IF(AND(YEAR(MaySun1+13)=CalendarYear,MONTH(MaySun1+13)=5),MaySun1+13,""))</f>
        <v>45422</v>
      </c>
      <c r="H132" s="14">
        <f>IF(DAY(MaySun1)=1,IF(AND(YEAR(MaySun1+7)=CalendarYear,MONTH(MaySun1+7)=5),MaySun1+7,""),IF(AND(YEAR(MaySun1+14)=CalendarYear,MONTH(MaySun1+14)=5),MaySun1+14,""))</f>
        <v>45423</v>
      </c>
      <c r="I132" s="14">
        <f>IF(DAY(MaySun1)=1,IF(AND(YEAR(MaySun1+8)=CalendarYear,MONTH(MaySun1+8)=5),MaySun1+8,""),IF(AND(YEAR(MaySun1+15)=CalendarYear,MONTH(MaySun1+15)=5),MaySun1+15,""))</f>
        <v>45424</v>
      </c>
    </row>
    <row r="133" spans="2:9" s="5" customFormat="1" ht="20" customHeight="1" x14ac:dyDescent="0.4">
      <c r="B133" s="96"/>
      <c r="C133" s="15" t="s">
        <v>2</v>
      </c>
      <c r="D133" s="15" t="s">
        <v>3</v>
      </c>
      <c r="E133" s="15" t="s">
        <v>4</v>
      </c>
      <c r="F133" s="15" t="s">
        <v>5</v>
      </c>
      <c r="G133" s="15" t="s">
        <v>6</v>
      </c>
      <c r="H133" s="15" t="s">
        <v>7</v>
      </c>
      <c r="I133" s="15" t="s">
        <v>1</v>
      </c>
    </row>
    <row r="134" spans="2:9" ht="20" customHeight="1" x14ac:dyDescent="0.4">
      <c r="B134" s="68" t="s">
        <v>38</v>
      </c>
      <c r="C134" s="10"/>
      <c r="D134" s="10"/>
      <c r="E134" s="10"/>
      <c r="F134" s="10"/>
      <c r="G134" s="10"/>
      <c r="H134" s="10"/>
      <c r="I134" s="10"/>
    </row>
    <row r="135" spans="2:9" ht="20" customHeight="1" x14ac:dyDescent="0.4">
      <c r="B135" s="69" t="s">
        <v>39</v>
      </c>
      <c r="C135" s="11"/>
      <c r="D135" s="11"/>
      <c r="E135" s="11"/>
      <c r="F135" s="11"/>
      <c r="G135" s="11"/>
      <c r="H135" s="11"/>
      <c r="I135" s="11"/>
    </row>
    <row r="136" spans="2:9" ht="20" customHeight="1" x14ac:dyDescent="0.4">
      <c r="B136" s="70" t="s">
        <v>40</v>
      </c>
      <c r="C136" s="11"/>
      <c r="D136" s="11"/>
      <c r="E136" s="11"/>
      <c r="F136" s="11"/>
      <c r="G136" s="11"/>
      <c r="H136" s="11"/>
      <c r="I136" s="11"/>
    </row>
    <row r="137" spans="2:9" ht="20" customHeight="1" x14ac:dyDescent="0.4">
      <c r="B137" s="71"/>
    </row>
    <row r="138" spans="2:9" s="5" customFormat="1" ht="20" customHeight="1" x14ac:dyDescent="0.4">
      <c r="B138" s="95"/>
      <c r="C138" s="14">
        <f>IF(DAY(MaySun1)=1,IF(AND(YEAR(MaySun1+9)=CalendarYear,MONTH(MaySun1+9)=5),MaySun1+9,""),IF(AND(YEAR(MaySun1+16)=CalendarYear,MONTH(MaySun1+16)=5),MaySun1+16,""))</f>
        <v>45425</v>
      </c>
      <c r="D138" s="14">
        <f>IF(DAY(MaySun1)=1,IF(AND(YEAR(MaySun1+10)=CalendarYear,MONTH(MaySun1+10)=5),MaySun1+10,""),IF(AND(YEAR(MaySun1+17)=CalendarYear,MONTH(MaySun1+17)=5),MaySun1+17,""))</f>
        <v>45426</v>
      </c>
      <c r="E138" s="14">
        <f>IF(DAY(MaySun1)=1,IF(AND(YEAR(MaySun1+11)=CalendarYear,MONTH(MaySun1+11)=5),MaySun1+11,""),IF(AND(YEAR(MaySun1+18)=CalendarYear,MONTH(MaySun1+18)=5),MaySun1+18,""))</f>
        <v>45427</v>
      </c>
      <c r="F138" s="14">
        <f>IF(DAY(MaySun1)=1,IF(AND(YEAR(MaySun1+12)=CalendarYear,MONTH(MaySun1+12)=5),MaySun1+12,""),IF(AND(YEAR(MaySun1+19)=CalendarYear,MONTH(MaySun1+19)=5),MaySun1+19,""))</f>
        <v>45428</v>
      </c>
      <c r="G138" s="14">
        <f>IF(DAY(MaySun1)=1,IF(AND(YEAR(MaySun1+13)=CalendarYear,MONTH(MaySun1+13)=5),MaySun1+13,""),IF(AND(YEAR(MaySun1+20)=CalendarYear,MONTH(MaySun1+20)=5),MaySun1+20,""))</f>
        <v>45429</v>
      </c>
      <c r="H138" s="14">
        <f>IF(DAY(MaySun1)=1,IF(AND(YEAR(MaySun1+14)=CalendarYear,MONTH(MaySun1+14)=5),MaySun1+14,""),IF(AND(YEAR(MaySun1+21)=CalendarYear,MONTH(MaySun1+21)=5),MaySun1+21,""))</f>
        <v>45430</v>
      </c>
      <c r="I138" s="14">
        <f>IF(DAY(MaySun1)=1,IF(AND(YEAR(MaySun1+15)=CalendarYear,MONTH(MaySun1+15)=5),MaySun1+15,""),IF(AND(YEAR(MaySun1+22)=CalendarYear,MONTH(MaySun1+22)=5),MaySun1+22,""))</f>
        <v>45431</v>
      </c>
    </row>
    <row r="139" spans="2:9" s="5" customFormat="1" ht="20" customHeight="1" x14ac:dyDescent="0.4">
      <c r="B139" s="96"/>
      <c r="C139" s="15" t="s">
        <v>2</v>
      </c>
      <c r="D139" s="15" t="s">
        <v>3</v>
      </c>
      <c r="E139" s="15" t="s">
        <v>4</v>
      </c>
      <c r="F139" s="15" t="s">
        <v>5</v>
      </c>
      <c r="G139" s="15" t="s">
        <v>6</v>
      </c>
      <c r="H139" s="15" t="s">
        <v>7</v>
      </c>
      <c r="I139" s="15" t="s">
        <v>1</v>
      </c>
    </row>
    <row r="140" spans="2:9" ht="20" customHeight="1" x14ac:dyDescent="0.4">
      <c r="B140" s="68" t="s">
        <v>38</v>
      </c>
      <c r="C140" s="10"/>
      <c r="D140" s="10"/>
      <c r="E140" s="10"/>
      <c r="F140" s="10"/>
      <c r="G140" s="10"/>
      <c r="H140" s="10"/>
      <c r="I140" s="10"/>
    </row>
    <row r="141" spans="2:9" ht="20" customHeight="1" x14ac:dyDescent="0.4">
      <c r="B141" s="69" t="s">
        <v>39</v>
      </c>
      <c r="C141" s="11"/>
      <c r="D141" s="11"/>
      <c r="E141" s="11"/>
      <c r="F141" s="11"/>
      <c r="G141" s="11"/>
      <c r="H141" s="11"/>
      <c r="I141" s="11"/>
    </row>
    <row r="142" spans="2:9" ht="20" customHeight="1" x14ac:dyDescent="0.4">
      <c r="B142" s="70" t="s">
        <v>40</v>
      </c>
      <c r="C142" s="11"/>
      <c r="D142" s="11"/>
      <c r="E142" s="11"/>
      <c r="F142" s="11"/>
      <c r="G142" s="11"/>
      <c r="H142" s="11"/>
      <c r="I142" s="11"/>
    </row>
    <row r="143" spans="2:9" ht="20" customHeight="1" x14ac:dyDescent="0.4">
      <c r="B143" s="71"/>
    </row>
    <row r="144" spans="2:9" s="5" customFormat="1" ht="20" customHeight="1" x14ac:dyDescent="0.4">
      <c r="B144" s="95"/>
      <c r="C144" s="14">
        <f>IF(DAY(MaySun1)=1,IF(AND(YEAR(MaySun1+16)=CalendarYear,MONTH(MaySun1+16)=5),MaySun1+16,""),IF(AND(YEAR(MaySun1+23)=CalendarYear,MONTH(MaySun1+23)=5),MaySun1+23,""))</f>
        <v>45432</v>
      </c>
      <c r="D144" s="14">
        <f>IF(DAY(MaySun1)=1,IF(AND(YEAR(MaySun1+17)=CalendarYear,MONTH(MaySun1+17)=5),MaySun1+17,""),IF(AND(YEAR(MaySun1+24)=CalendarYear,MONTH(MaySun1+24)=5),MaySun1+24,""))</f>
        <v>45433</v>
      </c>
      <c r="E144" s="14">
        <f>IF(DAY(MaySun1)=1,IF(AND(YEAR(MaySun1+18)=CalendarYear,MONTH(MaySun1+18)=5),MaySun1+18,""),IF(AND(YEAR(MaySun1+25)=CalendarYear,MONTH(MaySun1+25)=5),MaySun1+25,""))</f>
        <v>45434</v>
      </c>
      <c r="F144" s="14">
        <f>IF(DAY(MaySun1)=1,IF(AND(YEAR(MaySun1+19)=CalendarYear,MONTH(MaySun1+19)=5),MaySun1+19,""),IF(AND(YEAR(MaySun1+26)=CalendarYear,MONTH(MaySun1+26)=5),MaySun1+26,""))</f>
        <v>45435</v>
      </c>
      <c r="G144" s="14">
        <f>IF(DAY(MaySun1)=1,IF(AND(YEAR(MaySun1+20)=CalendarYear,MONTH(MaySun1+20)=5),MaySun1+20,""),IF(AND(YEAR(MaySun1+27)=CalendarYear,MONTH(MaySun1+27)=5),MaySun1+27,""))</f>
        <v>45436</v>
      </c>
      <c r="H144" s="14">
        <f>IF(DAY(MaySun1)=1,IF(AND(YEAR(MaySun1+21)=CalendarYear,MONTH(MaySun1+21)=5),MaySun1+21,""),IF(AND(YEAR(MaySun1+28)=CalendarYear,MONTH(MaySun1+28)=5),MaySun1+28,""))</f>
        <v>45437</v>
      </c>
      <c r="I144" s="14">
        <f>IF(DAY(MaySun1)=1,IF(AND(YEAR(MaySun1+22)=CalendarYear,MONTH(MaySun1+22)=5),MaySun1+22,""),IF(AND(YEAR(MaySun1+29)=CalendarYear,MONTH(MaySun1+29)=5),MaySun1+29,""))</f>
        <v>45438</v>
      </c>
    </row>
    <row r="145" spans="2:9" s="5" customFormat="1" ht="20" customHeight="1" x14ac:dyDescent="0.4">
      <c r="B145" s="96"/>
      <c r="C145" s="15" t="s">
        <v>2</v>
      </c>
      <c r="D145" s="15" t="s">
        <v>3</v>
      </c>
      <c r="E145" s="15" t="s">
        <v>4</v>
      </c>
      <c r="F145" s="15" t="s">
        <v>5</v>
      </c>
      <c r="G145" s="15" t="s">
        <v>6</v>
      </c>
      <c r="H145" s="15" t="s">
        <v>7</v>
      </c>
      <c r="I145" s="15" t="s">
        <v>1</v>
      </c>
    </row>
    <row r="146" spans="2:9" ht="20" customHeight="1" x14ac:dyDescent="0.4">
      <c r="B146" s="68" t="s">
        <v>38</v>
      </c>
      <c r="C146" s="10"/>
      <c r="D146" s="10"/>
      <c r="E146" s="10"/>
      <c r="F146" s="10"/>
      <c r="G146" s="10"/>
      <c r="H146" s="10"/>
      <c r="I146" s="10"/>
    </row>
    <row r="147" spans="2:9" ht="20" customHeight="1" x14ac:dyDescent="0.4">
      <c r="B147" s="69" t="s">
        <v>39</v>
      </c>
      <c r="C147" s="11"/>
      <c r="D147" s="11"/>
      <c r="E147" s="11"/>
      <c r="F147" s="11"/>
      <c r="G147" s="11"/>
      <c r="H147" s="11"/>
      <c r="I147" s="11"/>
    </row>
    <row r="148" spans="2:9" ht="20" customHeight="1" x14ac:dyDescent="0.4">
      <c r="B148" s="70" t="s">
        <v>40</v>
      </c>
      <c r="C148" s="11"/>
      <c r="D148" s="11"/>
      <c r="E148" s="11"/>
      <c r="F148" s="11"/>
      <c r="G148" s="11"/>
      <c r="H148" s="11"/>
      <c r="I148" s="11"/>
    </row>
    <row r="149" spans="2:9" ht="20" customHeight="1" x14ac:dyDescent="0.4">
      <c r="B149" s="71"/>
    </row>
    <row r="150" spans="2:9" s="5" customFormat="1" ht="20" customHeight="1" x14ac:dyDescent="0.4">
      <c r="B150" s="95"/>
      <c r="C150" s="14">
        <f>IF(DAY(MaySun1)=1,IF(AND(YEAR(MaySun1+23)=CalendarYear,MONTH(MaySun1+23)=5),MaySun1+23,""),IF(AND(YEAR(MaySun1+30)=CalendarYear,MONTH(MaySun1+30)=5),MaySun1+30,""))</f>
        <v>45439</v>
      </c>
      <c r="D150" s="14">
        <f>IF(DAY(MaySun1)=1,IF(AND(YEAR(MaySun1+24)=CalendarYear,MONTH(MaySun1+24)=5),MaySun1+24,""),IF(AND(YEAR(MaySun1+31)=CalendarYear,MONTH(MaySun1+31)=5),MaySun1+31,""))</f>
        <v>45440</v>
      </c>
      <c r="E150" s="14">
        <f>IF(DAY(MaySun1)=1,IF(AND(YEAR(MaySun1+25)=CalendarYear,MONTH(MaySun1+25)=5),MaySun1+25,""),IF(AND(YEAR(MaySun1+32)=CalendarYear,MONTH(MaySun1+32)=5),MaySun1+32,""))</f>
        <v>45441</v>
      </c>
      <c r="F150" s="7">
        <f>IF(DAY(MaySun1)=1,IF(AND(YEAR(MaySun1+26)=CalendarYear,MONTH(MaySun1+26)=5),MaySun1+26,""),IF(AND(YEAR(MaySun1+33)=CalendarYear,MONTH(MaySun1+33)=5),MaySun1+33,""))</f>
        <v>45442</v>
      </c>
      <c r="G150" s="7">
        <f>IF(DAY(MaySun1)=1,IF(AND(YEAR(MaySun1+27)=CalendarYear,MONTH(MaySun1+27)=5),MaySun1+27,""),IF(AND(YEAR(MaySun1+34)=CalendarYear,MONTH(MaySun1+34)=5),MaySun1+34,""))</f>
        <v>45443</v>
      </c>
      <c r="H150" s="57"/>
      <c r="I150" s="57"/>
    </row>
    <row r="151" spans="2:9" s="5" customFormat="1" ht="20" customHeight="1" x14ac:dyDescent="0.4">
      <c r="B151" s="96"/>
      <c r="C151" s="15" t="s">
        <v>2</v>
      </c>
      <c r="D151" s="15" t="s">
        <v>3</v>
      </c>
      <c r="E151" s="15" t="s">
        <v>4</v>
      </c>
      <c r="F151" s="6" t="s">
        <v>5</v>
      </c>
      <c r="G151" s="6" t="s">
        <v>6</v>
      </c>
      <c r="H151" s="58"/>
      <c r="I151" s="58"/>
    </row>
    <row r="152" spans="2:9" ht="20" customHeight="1" x14ac:dyDescent="0.4">
      <c r="B152" s="68" t="s">
        <v>38</v>
      </c>
      <c r="C152" s="10"/>
      <c r="D152" s="10"/>
      <c r="E152" s="10"/>
      <c r="F152" s="10"/>
      <c r="G152" s="10"/>
      <c r="H152" s="10"/>
      <c r="I152" s="10"/>
    </row>
    <row r="153" spans="2:9" ht="20" customHeight="1" x14ac:dyDescent="0.4">
      <c r="B153" s="69" t="s">
        <v>39</v>
      </c>
      <c r="C153" s="11"/>
      <c r="D153" s="11"/>
      <c r="E153" s="11"/>
      <c r="F153" s="11"/>
      <c r="G153" s="11"/>
      <c r="H153" s="11"/>
      <c r="I153" s="11"/>
    </row>
    <row r="154" spans="2:9" ht="20" customHeight="1" x14ac:dyDescent="0.4">
      <c r="B154" s="70" t="s">
        <v>40</v>
      </c>
      <c r="C154" s="11"/>
      <c r="D154" s="11"/>
      <c r="E154" s="11"/>
      <c r="F154" s="11"/>
      <c r="G154" s="11"/>
      <c r="H154" s="11"/>
      <c r="I154" s="11"/>
    </row>
    <row r="155" spans="2:9" ht="20" customHeight="1" x14ac:dyDescent="0.4">
      <c r="B155" s="71"/>
    </row>
    <row r="156" spans="2:9" s="5" customFormat="1" ht="20" customHeight="1" x14ac:dyDescent="0.4">
      <c r="B156" s="72">
        <f>DATE(CalendarYear,6,1)</f>
        <v>45444</v>
      </c>
      <c r="C156" s="12"/>
      <c r="D156" s="12" t="str">
        <f>IF(DAY(JunSun1)=1,"",IF(AND(YEAR(JunSun1+1)=CalendarYear,MONTH(JunSun1+1)=6),JunSun1+1,""))</f>
        <v/>
      </c>
      <c r="E156" s="12" t="str">
        <f>IF(DAY(JunSun1)=1,"",IF(AND(YEAR(JunSun1+2)=CalendarYear,MONTH(JunSun1+2)=6),JunSun1+2,""))</f>
        <v/>
      </c>
      <c r="F156" s="12" t="str">
        <f>IF(DAY(JunSun1)=1,"",IF(AND(YEAR(JunSun1+3)=CalendarYear,MONTH(JunSun1+3)=6),JunSun1+3,""))</f>
        <v/>
      </c>
      <c r="G156" s="12" t="str">
        <f>IF(DAY(JunSun1)=1,"",IF(AND(YEAR(JunSun1+4)=CalendarYear,MONTH(JunSun1+4)=6),JunSun1+4,""))</f>
        <v/>
      </c>
      <c r="H156" s="14">
        <f>IF(DAY(JunSun1)=1,IF(AND(YEAR(JunSun1)=CalendarYear,MONTH(JunSun1)=6),JunSun1,""),IF(AND(YEAR(JunSun1+7)=CalendarYear,MONTH(JunSun1+7)=6),JunSun1+7,""))</f>
        <v>45444</v>
      </c>
      <c r="I156" s="14">
        <f>IF(DAY(JunSun1)=1,IF(AND(YEAR(JunSun1+1)=CalendarYear,MONTH(JunSun1+1)=6),JunSun1+1,""),IF(AND(YEAR(JunSun1+8)=CalendarYear,MONTH(JunSun1+8)=6),JunSun1+8,""))</f>
        <v>45445</v>
      </c>
    </row>
    <row r="157" spans="2:9" s="5" customFormat="1" ht="20" customHeight="1" x14ac:dyDescent="0.4">
      <c r="B157" s="73"/>
      <c r="C157" s="13"/>
      <c r="D157" s="13" t="s">
        <v>1</v>
      </c>
      <c r="E157" s="13" t="s">
        <v>2</v>
      </c>
      <c r="F157" s="13" t="s">
        <v>3</v>
      </c>
      <c r="G157" s="13" t="s">
        <v>4</v>
      </c>
      <c r="H157" s="15" t="s">
        <v>7</v>
      </c>
      <c r="I157" s="15" t="s">
        <v>1</v>
      </c>
    </row>
    <row r="158" spans="2:9" ht="20" customHeight="1" x14ac:dyDescent="0.4">
      <c r="B158" s="68" t="s">
        <v>38</v>
      </c>
      <c r="C158" s="10"/>
      <c r="D158" s="10"/>
      <c r="E158" s="10"/>
      <c r="F158" s="10"/>
      <c r="G158" s="10"/>
      <c r="H158" s="10"/>
      <c r="I158" s="10"/>
    </row>
    <row r="159" spans="2:9" ht="20" customHeight="1" x14ac:dyDescent="0.4">
      <c r="B159" s="69" t="s">
        <v>39</v>
      </c>
      <c r="C159" s="11"/>
      <c r="D159" s="11"/>
      <c r="E159" s="11"/>
      <c r="F159" s="11"/>
      <c r="G159" s="11"/>
      <c r="H159" s="11"/>
      <c r="I159" s="11"/>
    </row>
    <row r="160" spans="2:9" ht="20" customHeight="1" x14ac:dyDescent="0.4">
      <c r="B160" s="70" t="s">
        <v>40</v>
      </c>
      <c r="C160" s="11"/>
      <c r="D160" s="11"/>
      <c r="E160" s="11"/>
      <c r="F160" s="11"/>
      <c r="G160" s="11"/>
      <c r="H160" s="11"/>
      <c r="I160" s="11"/>
    </row>
    <row r="161" spans="2:9" ht="20" customHeight="1" x14ac:dyDescent="0.4">
      <c r="B161" s="71"/>
    </row>
    <row r="162" spans="2:9" s="5" customFormat="1" ht="20" customHeight="1" x14ac:dyDescent="0.4">
      <c r="B162" s="95"/>
      <c r="C162" s="14">
        <f>IF(DAY(JunSun1)=1,IF(AND(YEAR(JunSun1+2)=CalendarYear,MONTH(JunSun1+2)=6),JunSun1+2,""),IF(AND(YEAR(JunSun1+9)=CalendarYear,MONTH(JunSun1+9)=6),JunSun1+9,""))</f>
        <v>45446</v>
      </c>
      <c r="D162" s="14">
        <f>IF(DAY(JunSun1)=1,IF(AND(YEAR(JunSun1+3)=CalendarYear,MONTH(JunSun1+3)=6),JunSun1+3,""),IF(AND(YEAR(JunSun1+10)=CalendarYear,MONTH(JunSun1+10)=6),JunSun1+10,""))</f>
        <v>45447</v>
      </c>
      <c r="E162" s="14">
        <f>IF(DAY(JunSun1)=1,IF(AND(YEAR(JunSun1+4)=CalendarYear,MONTH(JunSun1+4)=6),JunSun1+4,""),IF(AND(YEAR(JunSun1+11)=CalendarYear,MONTH(JunSun1+11)=6),JunSun1+11,""))</f>
        <v>45448</v>
      </c>
      <c r="F162" s="14">
        <f>IF(DAY(JunSun1)=1,IF(AND(YEAR(JunSun1+5)=CalendarYear,MONTH(JunSun1+5)=6),JunSun1+5,""),IF(AND(YEAR(JunSun1+12)=CalendarYear,MONTH(JunSun1+12)=6),JunSun1+12,""))</f>
        <v>45449</v>
      </c>
      <c r="G162" s="14">
        <f>IF(DAY(JunSun1)=1,IF(AND(YEAR(JunSun1+6)=CalendarYear,MONTH(JunSun1+6)=6),JunSun1+6,""),IF(AND(YEAR(JunSun1+13)=CalendarYear,MONTH(JunSun1+13)=6),JunSun1+13,""))</f>
        <v>45450</v>
      </c>
      <c r="H162" s="14">
        <f>IF(DAY(JunSun1)=1,IF(AND(YEAR(JunSun1+7)=CalendarYear,MONTH(JunSun1+7)=6),JunSun1+7,""),IF(AND(YEAR(JunSun1+14)=CalendarYear,MONTH(JunSun1+14)=6),JunSun1+14,""))</f>
        <v>45451</v>
      </c>
      <c r="I162" s="14">
        <f>IF(DAY(JunSun1)=1,IF(AND(YEAR(JunSun1+8)=CalendarYear,MONTH(JunSun1+8)=6),JunSun1+8,""),IF(AND(YEAR(JunSun1+15)=CalendarYear,MONTH(JunSun1+15)=6),JunSun1+15,""))</f>
        <v>45452</v>
      </c>
    </row>
    <row r="163" spans="2:9" s="5" customFormat="1" ht="20" customHeight="1" x14ac:dyDescent="0.4">
      <c r="B163" s="96"/>
      <c r="C163" s="15" t="s">
        <v>2</v>
      </c>
      <c r="D163" s="15" t="s">
        <v>3</v>
      </c>
      <c r="E163" s="15" t="s">
        <v>4</v>
      </c>
      <c r="F163" s="15" t="s">
        <v>5</v>
      </c>
      <c r="G163" s="15" t="s">
        <v>6</v>
      </c>
      <c r="H163" s="15" t="s">
        <v>7</v>
      </c>
      <c r="I163" s="15" t="s">
        <v>1</v>
      </c>
    </row>
    <row r="164" spans="2:9" ht="20" customHeight="1" x14ac:dyDescent="0.4">
      <c r="B164" s="68" t="s">
        <v>38</v>
      </c>
      <c r="C164" s="10"/>
      <c r="D164" s="10"/>
      <c r="E164" s="10"/>
      <c r="F164" s="10"/>
      <c r="G164" s="10"/>
      <c r="H164" s="10"/>
      <c r="I164" s="10"/>
    </row>
    <row r="165" spans="2:9" ht="20" customHeight="1" x14ac:dyDescent="0.4">
      <c r="B165" s="69" t="s">
        <v>39</v>
      </c>
      <c r="C165" s="11"/>
      <c r="D165" s="11"/>
      <c r="E165" s="11"/>
      <c r="F165" s="11"/>
      <c r="G165" s="11"/>
      <c r="H165" s="11"/>
      <c r="I165" s="11"/>
    </row>
    <row r="166" spans="2:9" ht="20" customHeight="1" x14ac:dyDescent="0.4">
      <c r="B166" s="70" t="s">
        <v>40</v>
      </c>
      <c r="C166" s="11"/>
      <c r="D166" s="11"/>
      <c r="E166" s="11"/>
      <c r="F166" s="11"/>
      <c r="G166" s="11"/>
      <c r="H166" s="11"/>
      <c r="I166" s="11"/>
    </row>
    <row r="167" spans="2:9" ht="20" customHeight="1" x14ac:dyDescent="0.4">
      <c r="B167" s="71"/>
    </row>
    <row r="168" spans="2:9" s="5" customFormat="1" ht="20" customHeight="1" x14ac:dyDescent="0.4">
      <c r="B168" s="95"/>
      <c r="C168" s="14">
        <f>IF(DAY(JunSun1)=1,IF(AND(YEAR(JunSun1+9)=CalendarYear,MONTH(JunSun1+9)=6),JunSun1+9,""),IF(AND(YEAR(JunSun1+16)=CalendarYear,MONTH(JunSun1+16)=6),JunSun1+16,""))</f>
        <v>45453</v>
      </c>
      <c r="D168" s="14">
        <f>IF(DAY(JunSun1)=1,IF(AND(YEAR(JunSun1+10)=CalendarYear,MONTH(JunSun1+10)=6),JunSun1+10,""),IF(AND(YEAR(JunSun1+17)=CalendarYear,MONTH(JunSun1+17)=6),JunSun1+17,""))</f>
        <v>45454</v>
      </c>
      <c r="E168" s="14">
        <f>IF(DAY(JunSun1)=1,IF(AND(YEAR(JunSun1+11)=CalendarYear,MONTH(JunSun1+11)=6),JunSun1+11,""),IF(AND(YEAR(JunSun1+18)=CalendarYear,MONTH(JunSun1+18)=6),JunSun1+18,""))</f>
        <v>45455</v>
      </c>
      <c r="F168" s="14">
        <f>IF(DAY(JunSun1)=1,IF(AND(YEAR(JunSun1+12)=CalendarYear,MONTH(JunSun1+12)=6),JunSun1+12,""),IF(AND(YEAR(JunSun1+19)=CalendarYear,MONTH(JunSun1+19)=6),JunSun1+19,""))</f>
        <v>45456</v>
      </c>
      <c r="G168" s="14">
        <f>IF(DAY(JunSun1)=1,IF(AND(YEAR(JunSun1+13)=CalendarYear,MONTH(JunSun1+13)=6),JunSun1+13,""),IF(AND(YEAR(JunSun1+20)=CalendarYear,MONTH(JunSun1+20)=6),JunSun1+20,""))</f>
        <v>45457</v>
      </c>
      <c r="H168" s="14">
        <f>IF(DAY(JunSun1)=1,IF(AND(YEAR(JunSun1+14)=CalendarYear,MONTH(JunSun1+14)=6),JunSun1+14,""),IF(AND(YEAR(JunSun1+21)=CalendarYear,MONTH(JunSun1+21)=6),JunSun1+21,""))</f>
        <v>45458</v>
      </c>
      <c r="I168" s="14">
        <f>IF(DAY(JunSun1)=1,IF(AND(YEAR(JunSun1+15)=CalendarYear,MONTH(JunSun1+15)=6),JunSun1+15,""),IF(AND(YEAR(JunSun1+22)=CalendarYear,MONTH(JunSun1+22)=6),JunSun1+22,""))</f>
        <v>45459</v>
      </c>
    </row>
    <row r="169" spans="2:9" s="5" customFormat="1" ht="20" customHeight="1" x14ac:dyDescent="0.4">
      <c r="B169" s="96"/>
      <c r="C169" s="15" t="s">
        <v>2</v>
      </c>
      <c r="D169" s="15" t="s">
        <v>3</v>
      </c>
      <c r="E169" s="15" t="s">
        <v>4</v>
      </c>
      <c r="F169" s="15" t="s">
        <v>5</v>
      </c>
      <c r="G169" s="15" t="s">
        <v>6</v>
      </c>
      <c r="H169" s="15" t="s">
        <v>7</v>
      </c>
      <c r="I169" s="15" t="s">
        <v>1</v>
      </c>
    </row>
    <row r="170" spans="2:9" ht="20" customHeight="1" x14ac:dyDescent="0.4">
      <c r="B170" s="68" t="s">
        <v>38</v>
      </c>
      <c r="C170" s="10"/>
      <c r="D170" s="10"/>
      <c r="E170" s="10"/>
      <c r="F170" s="10"/>
      <c r="G170" s="10"/>
      <c r="H170" s="10"/>
      <c r="I170" s="10"/>
    </row>
    <row r="171" spans="2:9" ht="20" customHeight="1" x14ac:dyDescent="0.4">
      <c r="B171" s="69" t="s">
        <v>39</v>
      </c>
      <c r="C171" s="11"/>
      <c r="D171" s="11"/>
      <c r="E171" s="11"/>
      <c r="F171" s="11"/>
      <c r="G171" s="11"/>
      <c r="H171" s="11"/>
      <c r="I171" s="11"/>
    </row>
    <row r="172" spans="2:9" ht="20" customHeight="1" x14ac:dyDescent="0.4">
      <c r="B172" s="70" t="s">
        <v>40</v>
      </c>
      <c r="C172" s="11"/>
      <c r="D172" s="11"/>
      <c r="E172" s="11"/>
      <c r="F172" s="11"/>
      <c r="G172" s="11"/>
      <c r="H172" s="11"/>
      <c r="I172" s="11"/>
    </row>
    <row r="173" spans="2:9" ht="20" customHeight="1" x14ac:dyDescent="0.4">
      <c r="B173" s="71"/>
    </row>
    <row r="174" spans="2:9" s="5" customFormat="1" ht="20" customHeight="1" x14ac:dyDescent="0.4">
      <c r="B174" s="95"/>
      <c r="C174" s="14">
        <f>IF(DAY(JunSun1)=1,IF(AND(YEAR(JunSun1+16)=CalendarYear,MONTH(JunSun1+16)=6),JunSun1+16,""),IF(AND(YEAR(JunSun1+23)=CalendarYear,MONTH(JunSun1+23)=6),JunSun1+23,""))</f>
        <v>45460</v>
      </c>
      <c r="D174" s="14">
        <f>IF(DAY(JunSun1)=1,IF(AND(YEAR(JunSun1+17)=CalendarYear,MONTH(JunSun1+17)=6),JunSun1+17,""),IF(AND(YEAR(JunSun1+24)=CalendarYear,MONTH(JunSun1+24)=6),JunSun1+24,""))</f>
        <v>45461</v>
      </c>
      <c r="E174" s="14">
        <f>IF(DAY(JunSun1)=1,IF(AND(YEAR(JunSun1+18)=CalendarYear,MONTH(JunSun1+18)=6),JunSun1+18,""),IF(AND(YEAR(JunSun1+25)=CalendarYear,MONTH(JunSun1+25)=6),JunSun1+25,""))</f>
        <v>45462</v>
      </c>
      <c r="F174" s="14">
        <f>IF(DAY(JunSun1)=1,IF(AND(YEAR(JunSun1+19)=CalendarYear,MONTH(JunSun1+19)=6),JunSun1+19,""),IF(AND(YEAR(JunSun1+26)=CalendarYear,MONTH(JunSun1+26)=6),JunSun1+26,""))</f>
        <v>45463</v>
      </c>
      <c r="G174" s="14">
        <f>IF(DAY(JunSun1)=1,IF(AND(YEAR(JunSun1+20)=CalendarYear,MONTH(JunSun1+20)=6),JunSun1+20,""),IF(AND(YEAR(JunSun1+27)=CalendarYear,MONTH(JunSun1+27)=6),JunSun1+27,""))</f>
        <v>45464</v>
      </c>
      <c r="H174" s="14">
        <f>IF(DAY(JunSun1)=1,IF(AND(YEAR(JunSun1+21)=CalendarYear,MONTH(JunSun1+21)=6),JunSun1+21,""),IF(AND(YEAR(JunSun1+28)=CalendarYear,MONTH(JunSun1+28)=6),JunSun1+28,""))</f>
        <v>45465</v>
      </c>
      <c r="I174" s="14">
        <f>IF(DAY(JunSun1)=1,IF(AND(YEAR(JunSun1+22)=CalendarYear,MONTH(JunSun1+22)=6),JunSun1+22,""),IF(AND(YEAR(JunSun1+29)=CalendarYear,MONTH(JunSun1+29)=6),JunSun1+29,""))</f>
        <v>45466</v>
      </c>
    </row>
    <row r="175" spans="2:9" s="5" customFormat="1" ht="20" customHeight="1" x14ac:dyDescent="0.4">
      <c r="B175" s="96"/>
      <c r="C175" s="15" t="s">
        <v>2</v>
      </c>
      <c r="D175" s="15" t="s">
        <v>3</v>
      </c>
      <c r="E175" s="15" t="s">
        <v>4</v>
      </c>
      <c r="F175" s="15" t="s">
        <v>5</v>
      </c>
      <c r="G175" s="15" t="s">
        <v>6</v>
      </c>
      <c r="H175" s="15" t="s">
        <v>7</v>
      </c>
      <c r="I175" s="15" t="s">
        <v>1</v>
      </c>
    </row>
    <row r="176" spans="2:9" ht="20" customHeight="1" x14ac:dyDescent="0.4">
      <c r="B176" s="68" t="s">
        <v>38</v>
      </c>
      <c r="C176" s="10"/>
      <c r="D176" s="10"/>
      <c r="E176" s="10"/>
      <c r="F176" s="10"/>
      <c r="G176" s="10"/>
      <c r="H176" s="10"/>
      <c r="I176" s="10"/>
    </row>
    <row r="177" spans="2:9" ht="20" customHeight="1" x14ac:dyDescent="0.4">
      <c r="B177" s="69" t="s">
        <v>39</v>
      </c>
      <c r="C177" s="11"/>
      <c r="D177" s="11"/>
      <c r="E177" s="11"/>
      <c r="F177" s="11"/>
      <c r="G177" s="11"/>
      <c r="H177" s="11"/>
      <c r="I177" s="11"/>
    </row>
    <row r="178" spans="2:9" ht="20" customHeight="1" x14ac:dyDescent="0.4">
      <c r="B178" s="70" t="s">
        <v>40</v>
      </c>
      <c r="C178" s="11"/>
      <c r="D178" s="11"/>
      <c r="E178" s="11"/>
      <c r="F178" s="11"/>
      <c r="G178" s="11"/>
      <c r="H178" s="11"/>
      <c r="I178" s="11"/>
    </row>
    <row r="179" spans="2:9" ht="20" customHeight="1" x14ac:dyDescent="0.4">
      <c r="B179" s="71"/>
    </row>
    <row r="180" spans="2:9" s="5" customFormat="1" ht="20" customHeight="1" x14ac:dyDescent="0.4">
      <c r="B180" s="95"/>
      <c r="C180" s="14">
        <f>IF(DAY(JunSun1)=1,IF(AND(YEAR(JunSun1+23)=CalendarYear,MONTH(JunSun1+23)=6),JunSun1+23,""),IF(AND(YEAR(JunSun1+30)=CalendarYear,MONTH(JunSun1+30)=6),JunSun1+30,""))</f>
        <v>45467</v>
      </c>
      <c r="D180" s="14">
        <f>IF(DAY(JunSun1)=1,IF(AND(YEAR(JunSun1+24)=CalendarYear,MONTH(JunSun1+24)=6),JunSun1+24,""),IF(AND(YEAR(JunSun1+31)=CalendarYear,MONTH(JunSun1+31)=6),JunSun1+31,""))</f>
        <v>45468</v>
      </c>
      <c r="E180" s="14">
        <f>IF(DAY(JunSun1)=1,IF(AND(YEAR(JunSun1+25)=CalendarYear,MONTH(JunSun1+25)=6),JunSun1+25,""),IF(AND(YEAR(JunSun1+32)=CalendarYear,MONTH(JunSun1+32)=6),JunSun1+32,""))</f>
        <v>45469</v>
      </c>
      <c r="F180" s="14">
        <f>IF(DAY(JunSun1)=1,IF(AND(YEAR(JunSun1+26)=CalendarYear,MONTH(JunSun1+26)=6),JunSun1+26,""),IF(AND(YEAR(JunSun1+33)=CalendarYear,MONTH(JunSun1+33)=6),JunSun1+33,""))</f>
        <v>45470</v>
      </c>
      <c r="G180" s="14">
        <f>IF(DAY(JunSun1)=1,IF(AND(YEAR(JunSun1+27)=CalendarYear,MONTH(JunSun1+27)=6),JunSun1+27,""),IF(AND(YEAR(JunSun1+34)=CalendarYear,MONTH(JunSun1+34)=6),JunSun1+34,""))</f>
        <v>45471</v>
      </c>
      <c r="H180" s="7">
        <f>IF(DAY(JunSun1)=1,IF(AND(YEAR(JunSun1+28)=CalendarYear,MONTH(JunSun1+28)=6),JunSun1+28,""),IF(AND(YEAR(JunSun1+35)=CalendarYear,MONTH(JunSun1+35)=6),JunSun1+35,""))</f>
        <v>45472</v>
      </c>
      <c r="I180" s="7">
        <f>IF(DAY(JunSun1)=1,IF(AND(YEAR(JunSun1+29)=CalendarYear,MONTH(JunSun1+29)=6),JunSun1+29,""),IF(AND(YEAR(JunSun1+36)=CalendarYear,MONTH(JunSun1+36)=6),JunSun1+36,""))</f>
        <v>45473</v>
      </c>
    </row>
    <row r="181" spans="2:9" s="5" customFormat="1" ht="20" customHeight="1" x14ac:dyDescent="0.4">
      <c r="B181" s="96"/>
      <c r="C181" s="15" t="s">
        <v>2</v>
      </c>
      <c r="D181" s="15" t="s">
        <v>3</v>
      </c>
      <c r="E181" s="15" t="s">
        <v>4</v>
      </c>
      <c r="F181" s="15" t="s">
        <v>5</v>
      </c>
      <c r="G181" s="15" t="s">
        <v>6</v>
      </c>
      <c r="H181" s="6" t="s">
        <v>7</v>
      </c>
      <c r="I181" s="6" t="s">
        <v>1</v>
      </c>
    </row>
    <row r="182" spans="2:9" ht="20" customHeight="1" x14ac:dyDescent="0.4">
      <c r="B182" s="68" t="s">
        <v>38</v>
      </c>
      <c r="C182" s="10"/>
      <c r="D182" s="10"/>
      <c r="E182" s="10"/>
      <c r="F182" s="10"/>
      <c r="G182" s="10"/>
      <c r="H182" s="10"/>
      <c r="I182" s="10"/>
    </row>
    <row r="183" spans="2:9" ht="20" customHeight="1" x14ac:dyDescent="0.4">
      <c r="B183" s="69" t="s">
        <v>39</v>
      </c>
      <c r="C183" s="11"/>
      <c r="D183" s="11"/>
      <c r="E183" s="11"/>
      <c r="F183" s="11"/>
      <c r="G183" s="11"/>
      <c r="H183" s="11"/>
      <c r="I183" s="11"/>
    </row>
    <row r="184" spans="2:9" ht="20" customHeight="1" x14ac:dyDescent="0.4">
      <c r="B184" s="70" t="s">
        <v>40</v>
      </c>
      <c r="C184" s="11"/>
      <c r="D184" s="11"/>
      <c r="E184" s="11"/>
      <c r="F184" s="11"/>
      <c r="G184" s="11"/>
      <c r="H184" s="11"/>
      <c r="I184" s="11"/>
    </row>
    <row r="185" spans="2:9" ht="20" customHeight="1" x14ac:dyDescent="0.4">
      <c r="B185" s="71"/>
    </row>
    <row r="186" spans="2:9" s="5" customFormat="1" ht="20" customHeight="1" x14ac:dyDescent="0.4">
      <c r="B186" s="72">
        <f>DATE(CalendarYear,7,1)</f>
        <v>45474</v>
      </c>
      <c r="C186" s="12">
        <f>IF(DAY(JulSun1)=1,"",IF(AND(YEAR(JulSun1+2)=CalendarYear,MONTH(JulSun1+2)=7),JulSun1+2,""))</f>
        <v>45474</v>
      </c>
      <c r="D186" s="12">
        <f>IF(DAY(JulSun1)=1,"",IF(AND(YEAR(JulSun1+3)=CalendarYear,MONTH(JulSun1+3)=7),JulSun1+3,""))</f>
        <v>45475</v>
      </c>
      <c r="E186" s="12">
        <f>IF(DAY(JulSun1)=1,"",IF(AND(YEAR(JulSun1+4)=CalendarYear,MONTH(JulSun1+4)=7),JulSun1+4,""))</f>
        <v>45476</v>
      </c>
      <c r="F186" s="12">
        <f>IF(DAY(JulSun1)=1,"",IF(AND(YEAR(JulSun1+5)=CalendarYear,MONTH(JulSun1+5)=7),JulSun1+5,""))</f>
        <v>45477</v>
      </c>
      <c r="G186" s="12">
        <f>IF(DAY(JulSun1)=1,"",IF(AND(YEAR(JulSun1+6)=CalendarYear,MONTH(JulSun1+6)=7),JulSun1+6,""))</f>
        <v>45478</v>
      </c>
      <c r="H186" s="14">
        <f>IF(DAY(JulSun1)=1,IF(AND(YEAR(JulSun1)=CalendarYear,MONTH(JulSun1)=7),JulSun1,""),IF(AND(YEAR(JulSun1+7)=CalendarYear,MONTH(JulSun1+7)=7),JulSun1+7,""))</f>
        <v>45479</v>
      </c>
      <c r="I186" s="14">
        <f>IF(DAY(JulSun1)=1,IF(AND(YEAR(JulSun1+1)=CalendarYear,MONTH(JulSun1+1)=7),JulSun1+1,""),IF(AND(YEAR(JulSun1+8)=CalendarYear,MONTH(JulSun1+8)=7),JulSun1+8,""))</f>
        <v>45480</v>
      </c>
    </row>
    <row r="187" spans="2:9" s="5" customFormat="1" ht="20" customHeight="1" x14ac:dyDescent="0.4">
      <c r="B187" s="73"/>
      <c r="C187" s="13" t="s">
        <v>2</v>
      </c>
      <c r="D187" s="13" t="s">
        <v>3</v>
      </c>
      <c r="E187" s="13" t="s">
        <v>4</v>
      </c>
      <c r="F187" s="13" t="s">
        <v>5</v>
      </c>
      <c r="G187" s="13" t="s">
        <v>6</v>
      </c>
      <c r="H187" s="15" t="s">
        <v>7</v>
      </c>
      <c r="I187" s="15" t="s">
        <v>1</v>
      </c>
    </row>
    <row r="188" spans="2:9" ht="20" customHeight="1" x14ac:dyDescent="0.4">
      <c r="B188" s="68" t="s">
        <v>38</v>
      </c>
      <c r="C188" s="10"/>
      <c r="D188" s="10"/>
      <c r="E188" s="10"/>
      <c r="F188" s="10"/>
      <c r="G188" s="10"/>
      <c r="H188" s="10"/>
      <c r="I188" s="10"/>
    </row>
    <row r="189" spans="2:9" ht="20" customHeight="1" x14ac:dyDescent="0.4">
      <c r="B189" s="69" t="s">
        <v>39</v>
      </c>
      <c r="C189" s="11"/>
      <c r="D189" s="11"/>
      <c r="E189" s="11"/>
      <c r="F189" s="11"/>
      <c r="G189" s="11"/>
      <c r="H189" s="11"/>
      <c r="I189" s="11"/>
    </row>
    <row r="190" spans="2:9" ht="20" customHeight="1" x14ac:dyDescent="0.4">
      <c r="B190" s="70" t="s">
        <v>40</v>
      </c>
      <c r="C190" s="11"/>
      <c r="D190" s="11"/>
      <c r="E190" s="11"/>
      <c r="F190" s="11"/>
      <c r="G190" s="11"/>
      <c r="H190" s="11"/>
      <c r="I190" s="11"/>
    </row>
    <row r="191" spans="2:9" ht="20" customHeight="1" x14ac:dyDescent="0.4">
      <c r="B191" s="71"/>
    </row>
    <row r="192" spans="2:9" s="5" customFormat="1" ht="20" customHeight="1" x14ac:dyDescent="0.4">
      <c r="B192" s="95"/>
      <c r="C192" s="14">
        <f>IF(DAY(JulSun1)=1,IF(AND(YEAR(JulSun1+2)=CalendarYear,MONTH(JulSun1+2)=7),JulSun1+2,""),IF(AND(YEAR(JulSun1+9)=CalendarYear,MONTH(JulSun1+9)=7),JulSun1+9,""))</f>
        <v>45481</v>
      </c>
      <c r="D192" s="14">
        <f>IF(DAY(JulSun1)=1,IF(AND(YEAR(JulSun1+3)=CalendarYear,MONTH(JulSun1+3)=7),JulSun1+3,""),IF(AND(YEAR(JulSun1+10)=CalendarYear,MONTH(JulSun1+10)=7),JulSun1+10,""))</f>
        <v>45482</v>
      </c>
      <c r="E192" s="14">
        <f>IF(DAY(JulSun1)=1,IF(AND(YEAR(JulSun1+4)=CalendarYear,MONTH(JulSun1+4)=7),JulSun1+4,""),IF(AND(YEAR(JulSun1+11)=CalendarYear,MONTH(JulSun1+11)=7),JulSun1+11,""))</f>
        <v>45483</v>
      </c>
      <c r="F192" s="14">
        <f>IF(DAY(JulSun1)=1,IF(AND(YEAR(JulSun1+5)=CalendarYear,MONTH(JulSun1+5)=7),JulSun1+5,""),IF(AND(YEAR(JulSun1+12)=CalendarYear,MONTH(JulSun1+12)=7),JulSun1+12,""))</f>
        <v>45484</v>
      </c>
      <c r="G192" s="14">
        <f>IF(DAY(JulSun1)=1,IF(AND(YEAR(JulSun1+6)=CalendarYear,MONTH(JulSun1+6)=7),JulSun1+6,""),IF(AND(YEAR(JulSun1+13)=CalendarYear,MONTH(JulSun1+13)=7),JulSun1+13,""))</f>
        <v>45485</v>
      </c>
      <c r="H192" s="14">
        <f>IF(DAY(JulSun1)=1,IF(AND(YEAR(JulSun1+7)=CalendarYear,MONTH(JulSun1+7)=7),JulSun1+7,""),IF(AND(YEAR(JulSun1+14)=CalendarYear,MONTH(JulSun1+14)=7),JulSun1+14,""))</f>
        <v>45486</v>
      </c>
      <c r="I192" s="14">
        <f>IF(DAY(JulSun1)=1,IF(AND(YEAR(JulSun1+8)=CalendarYear,MONTH(JulSun1+8)=7),JulSun1+8,""),IF(AND(YEAR(JulSun1+15)=CalendarYear,MONTH(JulSun1+15)=7),JulSun1+15,""))</f>
        <v>45487</v>
      </c>
    </row>
    <row r="193" spans="2:9" s="5" customFormat="1" ht="20" customHeight="1" x14ac:dyDescent="0.4">
      <c r="B193" s="96"/>
      <c r="C193" s="15" t="s">
        <v>2</v>
      </c>
      <c r="D193" s="15" t="s">
        <v>3</v>
      </c>
      <c r="E193" s="15" t="s">
        <v>4</v>
      </c>
      <c r="F193" s="15" t="s">
        <v>5</v>
      </c>
      <c r="G193" s="15" t="s">
        <v>6</v>
      </c>
      <c r="H193" s="15" t="s">
        <v>7</v>
      </c>
      <c r="I193" s="15" t="s">
        <v>1</v>
      </c>
    </row>
    <row r="194" spans="2:9" ht="20" customHeight="1" x14ac:dyDescent="0.4">
      <c r="B194" s="68" t="s">
        <v>38</v>
      </c>
      <c r="C194" s="10"/>
      <c r="D194" s="10"/>
      <c r="E194" s="10"/>
      <c r="F194" s="10"/>
      <c r="G194" s="10"/>
      <c r="H194" s="10"/>
      <c r="I194" s="10"/>
    </row>
    <row r="195" spans="2:9" ht="20" customHeight="1" x14ac:dyDescent="0.4">
      <c r="B195" s="69" t="s">
        <v>39</v>
      </c>
      <c r="C195" s="11"/>
      <c r="D195" s="11"/>
      <c r="E195" s="11"/>
      <c r="F195" s="11"/>
      <c r="G195" s="11"/>
      <c r="H195" s="11"/>
      <c r="I195" s="11"/>
    </row>
    <row r="196" spans="2:9" ht="20" customHeight="1" x14ac:dyDescent="0.4">
      <c r="B196" s="70" t="s">
        <v>40</v>
      </c>
      <c r="C196" s="11"/>
      <c r="D196" s="11"/>
      <c r="E196" s="11"/>
      <c r="F196" s="11"/>
      <c r="G196" s="11"/>
      <c r="H196" s="11"/>
      <c r="I196" s="11"/>
    </row>
    <row r="197" spans="2:9" ht="20" customHeight="1" x14ac:dyDescent="0.4">
      <c r="B197" s="71"/>
    </row>
    <row r="198" spans="2:9" s="5" customFormat="1" ht="20" customHeight="1" x14ac:dyDescent="0.4">
      <c r="B198" s="95"/>
      <c r="C198" s="14">
        <f>IF(DAY(JulSun1)=1,IF(AND(YEAR(JulSun1+9)=CalendarYear,MONTH(JulSun1+9)=7),JulSun1+9,""),IF(AND(YEAR(JulSun1+16)=CalendarYear,MONTH(JulSun1+16)=7),JulSun1+16,""))</f>
        <v>45488</v>
      </c>
      <c r="D198" s="14">
        <f>IF(DAY(JulSun1)=1,IF(AND(YEAR(JulSun1+10)=CalendarYear,MONTH(JulSun1+10)=7),JulSun1+10,""),IF(AND(YEAR(JulSun1+17)=CalendarYear,MONTH(JulSun1+17)=7),JulSun1+17,""))</f>
        <v>45489</v>
      </c>
      <c r="E198" s="14">
        <f>IF(DAY(JulSun1)=1,IF(AND(YEAR(JulSun1+11)=CalendarYear,MONTH(JulSun1+11)=7),JulSun1+11,""),IF(AND(YEAR(JulSun1+18)=CalendarYear,MONTH(JulSun1+18)=7),JulSun1+18,""))</f>
        <v>45490</v>
      </c>
      <c r="F198" s="14">
        <f>IF(DAY(JulSun1)=1,IF(AND(YEAR(JulSun1+12)=CalendarYear,MONTH(JulSun1+12)=7),JulSun1+12,""),IF(AND(YEAR(JulSun1+19)=CalendarYear,MONTH(JulSun1+19)=7),JulSun1+19,""))</f>
        <v>45491</v>
      </c>
      <c r="G198" s="14">
        <f>IF(DAY(JulSun1)=1,IF(AND(YEAR(JulSun1+13)=CalendarYear,MONTH(JulSun1+13)=7),JulSun1+13,""),IF(AND(YEAR(JulSun1+20)=CalendarYear,MONTH(JulSun1+20)=7),JulSun1+20,""))</f>
        <v>45492</v>
      </c>
      <c r="H198" s="14">
        <f>IF(DAY(JulSun1)=1,IF(AND(YEAR(JulSun1+14)=CalendarYear,MONTH(JulSun1+14)=7),JulSun1+14,""),IF(AND(YEAR(JulSun1+21)=CalendarYear,MONTH(JulSun1+21)=7),JulSun1+21,""))</f>
        <v>45493</v>
      </c>
      <c r="I198" s="14">
        <f>IF(DAY(JulSun1)=1,IF(AND(YEAR(JulSun1+15)=CalendarYear,MONTH(JulSun1+15)=7),JulSun1+15,""),IF(AND(YEAR(JulSun1+22)=CalendarYear,MONTH(JulSun1+22)=7),JulSun1+22,""))</f>
        <v>45494</v>
      </c>
    </row>
    <row r="199" spans="2:9" s="5" customFormat="1" ht="20" customHeight="1" x14ac:dyDescent="0.4">
      <c r="B199" s="96"/>
      <c r="C199" s="15" t="s">
        <v>2</v>
      </c>
      <c r="D199" s="15" t="s">
        <v>3</v>
      </c>
      <c r="E199" s="15" t="s">
        <v>4</v>
      </c>
      <c r="F199" s="15" t="s">
        <v>5</v>
      </c>
      <c r="G199" s="15" t="s">
        <v>6</v>
      </c>
      <c r="H199" s="15" t="s">
        <v>7</v>
      </c>
      <c r="I199" s="15" t="s">
        <v>1</v>
      </c>
    </row>
    <row r="200" spans="2:9" ht="20" customHeight="1" x14ac:dyDescent="0.4">
      <c r="B200" s="68" t="s">
        <v>38</v>
      </c>
      <c r="C200" s="10"/>
      <c r="D200" s="10"/>
      <c r="E200" s="10"/>
      <c r="F200" s="10"/>
      <c r="G200" s="10"/>
      <c r="H200" s="10"/>
      <c r="I200" s="10"/>
    </row>
    <row r="201" spans="2:9" ht="20" customHeight="1" x14ac:dyDescent="0.4">
      <c r="B201" s="69" t="s">
        <v>39</v>
      </c>
      <c r="C201" s="11"/>
      <c r="D201" s="11"/>
      <c r="E201" s="11"/>
      <c r="F201" s="11"/>
      <c r="G201" s="11"/>
      <c r="H201" s="11"/>
      <c r="I201" s="11"/>
    </row>
    <row r="202" spans="2:9" ht="20" customHeight="1" x14ac:dyDescent="0.4">
      <c r="B202" s="70" t="s">
        <v>40</v>
      </c>
      <c r="C202" s="11"/>
      <c r="D202" s="11"/>
      <c r="E202" s="11"/>
      <c r="F202" s="11"/>
      <c r="G202" s="11"/>
      <c r="H202" s="11"/>
      <c r="I202" s="11"/>
    </row>
    <row r="203" spans="2:9" ht="20" customHeight="1" x14ac:dyDescent="0.4">
      <c r="B203" s="71"/>
    </row>
    <row r="204" spans="2:9" s="5" customFormat="1" ht="20" customHeight="1" x14ac:dyDescent="0.4">
      <c r="B204" s="95"/>
      <c r="C204" s="14">
        <f>IF(DAY(JulSun1)=1,IF(AND(YEAR(JulSun1+16)=CalendarYear,MONTH(JulSun1+16)=7),JulSun1+16,""),IF(AND(YEAR(JulSun1+23)=CalendarYear,MONTH(JulSun1+23)=7),JulSun1+23,""))</f>
        <v>45495</v>
      </c>
      <c r="D204" s="14">
        <f>IF(DAY(JulSun1)=1,IF(AND(YEAR(JulSun1+17)=CalendarYear,MONTH(JulSun1+17)=7),JulSun1+17,""),IF(AND(YEAR(JulSun1+24)=CalendarYear,MONTH(JulSun1+24)=7),JulSun1+24,""))</f>
        <v>45496</v>
      </c>
      <c r="E204" s="14">
        <f>IF(DAY(JulSun1)=1,IF(AND(YEAR(JulSun1+18)=CalendarYear,MONTH(JulSun1+18)=7),JulSun1+18,""),IF(AND(YEAR(JulSun1+25)=CalendarYear,MONTH(JulSun1+25)=7),JulSun1+25,""))</f>
        <v>45497</v>
      </c>
      <c r="F204" s="14">
        <f>IF(DAY(JulSun1)=1,IF(AND(YEAR(JulSun1+19)=CalendarYear,MONTH(JulSun1+19)=7),JulSun1+19,""),IF(AND(YEAR(JulSun1+26)=CalendarYear,MONTH(JulSun1+26)=7),JulSun1+26,""))</f>
        <v>45498</v>
      </c>
      <c r="G204" s="14">
        <f>IF(DAY(JulSun1)=1,IF(AND(YEAR(JulSun1+20)=CalendarYear,MONTH(JulSun1+20)=7),JulSun1+20,""),IF(AND(YEAR(JulSun1+27)=CalendarYear,MONTH(JulSun1+27)=7),JulSun1+27,""))</f>
        <v>45499</v>
      </c>
      <c r="H204" s="14">
        <f>IF(DAY(JulSun1)=1,IF(AND(YEAR(JulSun1+21)=CalendarYear,MONTH(JulSun1+21)=7),JulSun1+21,""),IF(AND(YEAR(JulSun1+28)=CalendarYear,MONTH(JulSun1+28)=7),JulSun1+28,""))</f>
        <v>45500</v>
      </c>
      <c r="I204" s="14">
        <f>IF(DAY(JulSun1)=1,IF(AND(YEAR(JulSun1+22)=CalendarYear,MONTH(JulSun1+22)=7),JulSun1+22,""),IF(AND(YEAR(JulSun1+29)=CalendarYear,MONTH(JulSun1+29)=7),JulSun1+29,""))</f>
        <v>45501</v>
      </c>
    </row>
    <row r="205" spans="2:9" s="5" customFormat="1" ht="20" customHeight="1" x14ac:dyDescent="0.4">
      <c r="B205" s="96"/>
      <c r="C205" s="15" t="s">
        <v>2</v>
      </c>
      <c r="D205" s="15" t="s">
        <v>3</v>
      </c>
      <c r="E205" s="15" t="s">
        <v>4</v>
      </c>
      <c r="F205" s="15" t="s">
        <v>5</v>
      </c>
      <c r="G205" s="15" t="s">
        <v>6</v>
      </c>
      <c r="H205" s="15" t="s">
        <v>7</v>
      </c>
      <c r="I205" s="15" t="s">
        <v>1</v>
      </c>
    </row>
    <row r="206" spans="2:9" ht="20" customHeight="1" x14ac:dyDescent="0.4">
      <c r="B206" s="68" t="s">
        <v>38</v>
      </c>
      <c r="C206" s="10"/>
      <c r="D206" s="10"/>
      <c r="E206" s="10"/>
      <c r="F206" s="10"/>
      <c r="G206" s="10"/>
      <c r="H206" s="10"/>
      <c r="I206" s="10"/>
    </row>
    <row r="207" spans="2:9" ht="20" customHeight="1" x14ac:dyDescent="0.4">
      <c r="B207" s="69" t="s">
        <v>39</v>
      </c>
      <c r="C207" s="11"/>
      <c r="D207" s="11"/>
      <c r="E207" s="11"/>
      <c r="F207" s="11"/>
      <c r="G207" s="11"/>
      <c r="H207" s="11"/>
      <c r="I207" s="11"/>
    </row>
    <row r="208" spans="2:9" ht="20" customHeight="1" x14ac:dyDescent="0.4">
      <c r="B208" s="70" t="s">
        <v>40</v>
      </c>
      <c r="C208" s="11"/>
      <c r="D208" s="11"/>
      <c r="E208" s="11"/>
      <c r="F208" s="11"/>
      <c r="G208" s="11"/>
      <c r="H208" s="11"/>
      <c r="I208" s="11"/>
    </row>
    <row r="209" spans="2:9" ht="20" customHeight="1" x14ac:dyDescent="0.4">
      <c r="B209" s="71"/>
    </row>
    <row r="210" spans="2:9" s="5" customFormat="1" ht="20" customHeight="1" x14ac:dyDescent="0.4">
      <c r="B210" s="95"/>
      <c r="C210" s="14">
        <f>IF(DAY(JulSun1)=1,IF(AND(YEAR(JulSun1+23)=CalendarYear,MONTH(JulSun1+23)=7),JulSun1+23,""),IF(AND(YEAR(JulSun1+30)=CalendarYear,MONTH(JulSun1+30)=7),JulSun1+30,""))</f>
        <v>45502</v>
      </c>
      <c r="D210" s="14">
        <f>IF(DAY(JulSun1)=1,IF(AND(YEAR(JulSun1+24)=CalendarYear,MONTH(JulSun1+24)=7),JulSun1+24,""),IF(AND(YEAR(JulSun1+31)=CalendarYear,MONTH(JulSun1+31)=7),JulSun1+31,""))</f>
        <v>45503</v>
      </c>
      <c r="E210" s="14">
        <f>IF(DAY(JulSun1)=1,IF(AND(YEAR(JulSun1+25)=CalendarYear,MONTH(JulSun1+25)=7),JulSun1+25,""),IF(AND(YEAR(JulSun1+32)=CalendarYear,MONTH(JulSun1+32)=7),JulSun1+32,""))</f>
        <v>45504</v>
      </c>
      <c r="F210" s="57"/>
      <c r="G210" s="57"/>
      <c r="H210" s="57"/>
      <c r="I210" s="57"/>
    </row>
    <row r="211" spans="2:9" s="5" customFormat="1" ht="20" customHeight="1" x14ac:dyDescent="0.4">
      <c r="B211" s="96"/>
      <c r="C211" s="15" t="s">
        <v>2</v>
      </c>
      <c r="D211" s="15" t="s">
        <v>3</v>
      </c>
      <c r="E211" s="15" t="s">
        <v>4</v>
      </c>
      <c r="F211" s="58"/>
      <c r="G211" s="58"/>
      <c r="H211" s="58"/>
      <c r="I211" s="58"/>
    </row>
    <row r="212" spans="2:9" ht="20" customHeight="1" x14ac:dyDescent="0.4">
      <c r="B212" s="68" t="s">
        <v>38</v>
      </c>
      <c r="C212" s="10"/>
      <c r="D212" s="10"/>
      <c r="E212" s="10"/>
      <c r="F212" s="10"/>
      <c r="G212" s="10"/>
      <c r="H212" s="10"/>
      <c r="I212" s="10"/>
    </row>
    <row r="213" spans="2:9" ht="20" customHeight="1" x14ac:dyDescent="0.4">
      <c r="B213" s="69" t="s">
        <v>39</v>
      </c>
      <c r="C213" s="11"/>
      <c r="D213" s="11"/>
      <c r="E213" s="11"/>
      <c r="F213" s="11"/>
      <c r="G213" s="11"/>
      <c r="H213" s="11"/>
      <c r="I213" s="11"/>
    </row>
    <row r="214" spans="2:9" ht="20" customHeight="1" x14ac:dyDescent="0.4">
      <c r="B214" s="70" t="s">
        <v>40</v>
      </c>
      <c r="C214" s="11"/>
      <c r="D214" s="11"/>
      <c r="E214" s="11"/>
      <c r="F214" s="11"/>
      <c r="G214" s="11"/>
      <c r="H214" s="11"/>
      <c r="I214" s="11"/>
    </row>
    <row r="215" spans="2:9" ht="20" customHeight="1" x14ac:dyDescent="0.4">
      <c r="B215" s="71"/>
    </row>
    <row r="216" spans="2:9" s="5" customFormat="1" ht="20" customHeight="1" x14ac:dyDescent="0.4">
      <c r="B216" s="72">
        <f>DATE(CalendarYear,8,1)</f>
        <v>45505</v>
      </c>
      <c r="C216" s="12"/>
      <c r="D216" s="12" t="str">
        <f>IF(DAY(AugSun1)=1,"",IF(AND(YEAR(AugSun1+1)=CalendarYear,MONTH(AugSun1+1)=8),AugSun1+1,""))</f>
        <v/>
      </c>
      <c r="E216" s="12" t="str">
        <f>IF(DAY(AugSun1)=1,"",IF(AND(YEAR(AugSun1+2)=CalendarYear,MONTH(AugSun1+2)=8),AugSun1+2,""))</f>
        <v/>
      </c>
      <c r="F216" s="14">
        <f>IF(DAY(AugSun1)=1,"",IF(AND(YEAR(AugSun1+5)=CalendarYear,MONTH(AugSun1+5)=8),AugSun1+5,""))</f>
        <v>45505</v>
      </c>
      <c r="G216" s="14">
        <f>IF(DAY(AugSun1)=1,"",IF(AND(YEAR(AugSun1+6)=CalendarYear,MONTH(AugSun1+6)=8),AugSun1+6,""))</f>
        <v>45506</v>
      </c>
      <c r="H216" s="14">
        <f>IF(DAY(AugSun1)=1,IF(AND(YEAR(AugSun1)=CalendarYear,MONTH(AugSun1)=8),AugSun1,""),IF(AND(YEAR(AugSun1+7)=CalendarYear,MONTH(AugSun1+7)=8),AugSun1+7,""))</f>
        <v>45507</v>
      </c>
      <c r="I216" s="14">
        <f>IF(DAY(AugSun1)=1,IF(AND(YEAR(AugSun1+1)=CalendarYear,MONTH(AugSun1+1)=8),AugSun1+1,""),IF(AND(YEAR(AugSun1+8)=CalendarYear,MONTH(AugSun1+8)=8),AugSun1+8,""))</f>
        <v>45508</v>
      </c>
    </row>
    <row r="217" spans="2:9" s="5" customFormat="1" ht="20" customHeight="1" x14ac:dyDescent="0.4">
      <c r="B217" s="73"/>
      <c r="C217" s="13"/>
      <c r="D217" s="13" t="s">
        <v>1</v>
      </c>
      <c r="E217" s="13" t="s">
        <v>2</v>
      </c>
      <c r="F217" s="15" t="s">
        <v>5</v>
      </c>
      <c r="G217" s="15" t="s">
        <v>6</v>
      </c>
      <c r="H217" s="15" t="s">
        <v>7</v>
      </c>
      <c r="I217" s="15" t="s">
        <v>1</v>
      </c>
    </row>
    <row r="218" spans="2:9" ht="20" customHeight="1" x14ac:dyDescent="0.4">
      <c r="B218" s="68" t="s">
        <v>38</v>
      </c>
      <c r="C218" s="10"/>
      <c r="D218" s="10"/>
      <c r="E218" s="10"/>
      <c r="F218" s="10"/>
      <c r="G218" s="10"/>
      <c r="H218" s="10"/>
      <c r="I218" s="10"/>
    </row>
    <row r="219" spans="2:9" ht="20" customHeight="1" x14ac:dyDescent="0.4">
      <c r="B219" s="69" t="s">
        <v>39</v>
      </c>
      <c r="C219" s="11"/>
      <c r="D219" s="11"/>
      <c r="E219" s="11"/>
      <c r="F219" s="11"/>
      <c r="G219" s="11"/>
      <c r="H219" s="11"/>
      <c r="I219" s="11"/>
    </row>
    <row r="220" spans="2:9" ht="20" customHeight="1" x14ac:dyDescent="0.4">
      <c r="B220" s="70" t="s">
        <v>40</v>
      </c>
      <c r="C220" s="11"/>
      <c r="D220" s="11"/>
      <c r="E220" s="11"/>
      <c r="F220" s="11"/>
      <c r="G220" s="11"/>
      <c r="H220" s="11"/>
      <c r="I220" s="11"/>
    </row>
    <row r="221" spans="2:9" ht="20" customHeight="1" x14ac:dyDescent="0.4">
      <c r="B221" s="71"/>
    </row>
    <row r="222" spans="2:9" s="5" customFormat="1" ht="20" customHeight="1" x14ac:dyDescent="0.4">
      <c r="B222" s="95"/>
      <c r="C222" s="14">
        <f>IF(DAY(AugSun1)=1,IF(AND(YEAR(AugSun1+2)=CalendarYear,MONTH(AugSun1+2)=8),AugSun1+2,""),IF(AND(YEAR(AugSun1+9)=CalendarYear,MONTH(AugSun1+9)=8),AugSun1+9,""))</f>
        <v>45509</v>
      </c>
      <c r="D222" s="14">
        <f>IF(DAY(AugSun1)=1,IF(AND(YEAR(AugSun1+3)=CalendarYear,MONTH(AugSun1+3)=8),AugSun1+3,""),IF(AND(YEAR(AugSun1+10)=CalendarYear,MONTH(AugSun1+10)=8),AugSun1+10,""))</f>
        <v>45510</v>
      </c>
      <c r="E222" s="14">
        <f>IF(DAY(AugSun1)=1,IF(AND(YEAR(AugSun1+4)=CalendarYear,MONTH(AugSun1+4)=8),AugSun1+4,""),IF(AND(YEAR(AugSun1+11)=CalendarYear,MONTH(AugSun1+11)=8),AugSun1+11,""))</f>
        <v>45511</v>
      </c>
      <c r="F222" s="14">
        <f>IF(DAY(AugSun1)=1,IF(AND(YEAR(AugSun1+5)=CalendarYear,MONTH(AugSun1+5)=8),AugSun1+5,""),IF(AND(YEAR(AugSun1+12)=CalendarYear,MONTH(AugSun1+12)=8),AugSun1+12,""))</f>
        <v>45512</v>
      </c>
      <c r="G222" s="14">
        <f>IF(DAY(AugSun1)=1,IF(AND(YEAR(AugSun1+6)=CalendarYear,MONTH(AugSun1+6)=8),AugSun1+6,""),IF(AND(YEAR(AugSun1+13)=CalendarYear,MONTH(AugSun1+13)=8),AugSun1+13,""))</f>
        <v>45513</v>
      </c>
      <c r="H222" s="14">
        <f>IF(DAY(AugSun1)=1,IF(AND(YEAR(AugSun1+7)=CalendarYear,MONTH(AugSun1+7)=8),AugSun1+7,""),IF(AND(YEAR(AugSun1+14)=CalendarYear,MONTH(AugSun1+14)=8),AugSun1+14,""))</f>
        <v>45514</v>
      </c>
      <c r="I222" s="14">
        <f>IF(DAY(AugSun1)=1,IF(AND(YEAR(AugSun1+8)=CalendarYear,MONTH(AugSun1+8)=8),AugSun1+8,""),IF(AND(YEAR(AugSun1+15)=CalendarYear,MONTH(AugSun1+15)=8),AugSun1+15,""))</f>
        <v>45515</v>
      </c>
    </row>
    <row r="223" spans="2:9" s="5" customFormat="1" ht="20" customHeight="1" x14ac:dyDescent="0.4">
      <c r="B223" s="96"/>
      <c r="C223" s="15" t="s">
        <v>2</v>
      </c>
      <c r="D223" s="15" t="s">
        <v>3</v>
      </c>
      <c r="E223" s="15" t="s">
        <v>4</v>
      </c>
      <c r="F223" s="15" t="s">
        <v>5</v>
      </c>
      <c r="G223" s="15" t="s">
        <v>6</v>
      </c>
      <c r="H223" s="15" t="s">
        <v>7</v>
      </c>
      <c r="I223" s="15" t="s">
        <v>1</v>
      </c>
    </row>
    <row r="224" spans="2:9" ht="20" customHeight="1" x14ac:dyDescent="0.4">
      <c r="B224" s="68" t="s">
        <v>38</v>
      </c>
      <c r="C224" s="10"/>
      <c r="D224" s="10"/>
      <c r="E224" s="10"/>
      <c r="F224" s="10"/>
      <c r="G224" s="10"/>
      <c r="H224" s="10"/>
      <c r="I224" s="10"/>
    </row>
    <row r="225" spans="2:9" ht="20" customHeight="1" x14ac:dyDescent="0.4">
      <c r="B225" s="69" t="s">
        <v>39</v>
      </c>
      <c r="C225" s="11"/>
      <c r="D225" s="11"/>
      <c r="E225" s="11"/>
      <c r="F225" s="11"/>
      <c r="G225" s="11"/>
      <c r="H225" s="11"/>
      <c r="I225" s="11"/>
    </row>
    <row r="226" spans="2:9" ht="20" customHeight="1" x14ac:dyDescent="0.4">
      <c r="B226" s="70" t="s">
        <v>40</v>
      </c>
      <c r="C226" s="11"/>
      <c r="D226" s="11"/>
      <c r="E226" s="11"/>
      <c r="F226" s="11"/>
      <c r="G226" s="11"/>
      <c r="H226" s="11"/>
      <c r="I226" s="11"/>
    </row>
    <row r="227" spans="2:9" ht="20" customHeight="1" x14ac:dyDescent="0.4">
      <c r="B227" s="71"/>
    </row>
    <row r="228" spans="2:9" s="5" customFormat="1" ht="20" customHeight="1" x14ac:dyDescent="0.4">
      <c r="B228" s="95"/>
      <c r="C228" s="14">
        <f>IF(DAY(AugSun1)=1,IF(AND(YEAR(AugSun1+9)=CalendarYear,MONTH(AugSun1+9)=8),AugSun1+9,""),IF(AND(YEAR(AugSun1+16)=CalendarYear,MONTH(AugSun1+16)=8),AugSun1+16,""))</f>
        <v>45516</v>
      </c>
      <c r="D228" s="14">
        <f>IF(DAY(AugSun1)=1,IF(AND(YEAR(AugSun1+10)=CalendarYear,MONTH(AugSun1+10)=8),AugSun1+10,""),IF(AND(YEAR(AugSun1+17)=CalendarYear,MONTH(AugSun1+17)=8),AugSun1+17,""))</f>
        <v>45517</v>
      </c>
      <c r="E228" s="14">
        <f>IF(DAY(AugSun1)=1,IF(AND(YEAR(AugSun1+11)=CalendarYear,MONTH(AugSun1+11)=8),AugSun1+11,""),IF(AND(YEAR(AugSun1+18)=CalendarYear,MONTH(AugSun1+18)=8),AugSun1+18,""))</f>
        <v>45518</v>
      </c>
      <c r="F228" s="14">
        <f>IF(DAY(AugSun1)=1,IF(AND(YEAR(AugSun1+12)=CalendarYear,MONTH(AugSun1+12)=8),AugSun1+12,""),IF(AND(YEAR(AugSun1+19)=CalendarYear,MONTH(AugSun1+19)=8),AugSun1+19,""))</f>
        <v>45519</v>
      </c>
      <c r="G228" s="14">
        <f>IF(DAY(AugSun1)=1,IF(AND(YEAR(AugSun1+13)=CalendarYear,MONTH(AugSun1+13)=8),AugSun1+13,""),IF(AND(YEAR(AugSun1+20)=CalendarYear,MONTH(AugSun1+20)=8),AugSun1+20,""))</f>
        <v>45520</v>
      </c>
      <c r="H228" s="14">
        <f>IF(DAY(AugSun1)=1,IF(AND(YEAR(AugSun1+14)=CalendarYear,MONTH(AugSun1+14)=8),AugSun1+14,""),IF(AND(YEAR(AugSun1+21)=CalendarYear,MONTH(AugSun1+21)=8),AugSun1+21,""))</f>
        <v>45521</v>
      </c>
      <c r="I228" s="14">
        <f>IF(DAY(AugSun1)=1,IF(AND(YEAR(AugSun1+15)=CalendarYear,MONTH(AugSun1+15)=8),AugSun1+15,""),IF(AND(YEAR(AugSun1+22)=CalendarYear,MONTH(AugSun1+22)=8),AugSun1+22,""))</f>
        <v>45522</v>
      </c>
    </row>
    <row r="229" spans="2:9" s="5" customFormat="1" ht="20" customHeight="1" x14ac:dyDescent="0.4">
      <c r="B229" s="96"/>
      <c r="C229" s="15" t="s">
        <v>2</v>
      </c>
      <c r="D229" s="15" t="s">
        <v>3</v>
      </c>
      <c r="E229" s="15" t="s">
        <v>4</v>
      </c>
      <c r="F229" s="15" t="s">
        <v>5</v>
      </c>
      <c r="G229" s="15" t="s">
        <v>6</v>
      </c>
      <c r="H229" s="15" t="s">
        <v>7</v>
      </c>
      <c r="I229" s="15" t="s">
        <v>1</v>
      </c>
    </row>
    <row r="230" spans="2:9" ht="20" customHeight="1" x14ac:dyDescent="0.4">
      <c r="B230" s="68" t="s">
        <v>38</v>
      </c>
      <c r="C230" s="10"/>
      <c r="D230" s="10"/>
      <c r="E230" s="10"/>
      <c r="F230" s="10"/>
      <c r="G230" s="10"/>
      <c r="H230" s="10"/>
      <c r="I230" s="10"/>
    </row>
    <row r="231" spans="2:9" ht="20" customHeight="1" x14ac:dyDescent="0.4">
      <c r="B231" s="69" t="s">
        <v>39</v>
      </c>
      <c r="C231" s="11"/>
      <c r="D231" s="11"/>
      <c r="E231" s="11"/>
      <c r="F231" s="11"/>
      <c r="G231" s="11"/>
      <c r="H231" s="11"/>
      <c r="I231" s="11"/>
    </row>
    <row r="232" spans="2:9" ht="20" customHeight="1" x14ac:dyDescent="0.4">
      <c r="B232" s="70" t="s">
        <v>40</v>
      </c>
      <c r="C232" s="11"/>
      <c r="D232" s="11"/>
      <c r="E232" s="11"/>
      <c r="F232" s="11"/>
      <c r="G232" s="11"/>
      <c r="H232" s="11"/>
      <c r="I232" s="11"/>
    </row>
    <row r="233" spans="2:9" ht="20" customHeight="1" x14ac:dyDescent="0.4">
      <c r="B233" s="71"/>
    </row>
    <row r="234" spans="2:9" s="5" customFormat="1" ht="20" customHeight="1" x14ac:dyDescent="0.4">
      <c r="B234" s="95"/>
      <c r="C234" s="14">
        <f>IF(DAY(AugSun1)=1,IF(AND(YEAR(AugSun1+16)=CalendarYear,MONTH(AugSun1+16)=8),AugSun1+16,""),IF(AND(YEAR(AugSun1+23)=CalendarYear,MONTH(AugSun1+23)=8),AugSun1+23,""))</f>
        <v>45523</v>
      </c>
      <c r="D234" s="14">
        <f>IF(DAY(AugSun1)=1,IF(AND(YEAR(AugSun1+17)=CalendarYear,MONTH(AugSun1+17)=8),AugSun1+17,""),IF(AND(YEAR(AugSun1+24)=CalendarYear,MONTH(AugSun1+24)=8),AugSun1+24,""))</f>
        <v>45524</v>
      </c>
      <c r="E234" s="14">
        <f>IF(DAY(AugSun1)=1,IF(AND(YEAR(AugSun1+18)=CalendarYear,MONTH(AugSun1+18)=8),AugSun1+18,""),IF(AND(YEAR(AugSun1+25)=CalendarYear,MONTH(AugSun1+25)=8),AugSun1+25,""))</f>
        <v>45525</v>
      </c>
      <c r="F234" s="14">
        <f>IF(DAY(AugSun1)=1,IF(AND(YEAR(AugSun1+19)=CalendarYear,MONTH(AugSun1+19)=8),AugSun1+19,""),IF(AND(YEAR(AugSun1+26)=CalendarYear,MONTH(AugSun1+26)=8),AugSun1+26,""))</f>
        <v>45526</v>
      </c>
      <c r="G234" s="14">
        <f>IF(DAY(AugSun1)=1,IF(AND(YEAR(AugSun1+20)=CalendarYear,MONTH(AugSun1+20)=8),AugSun1+20,""),IF(AND(YEAR(AugSun1+27)=CalendarYear,MONTH(AugSun1+27)=8),AugSun1+27,""))</f>
        <v>45527</v>
      </c>
      <c r="H234" s="14">
        <f>IF(DAY(AugSun1)=1,IF(AND(YEAR(AugSun1+21)=CalendarYear,MONTH(AugSun1+21)=8),AugSun1+21,""),IF(AND(YEAR(AugSun1+28)=CalendarYear,MONTH(AugSun1+28)=8),AugSun1+28,""))</f>
        <v>45528</v>
      </c>
      <c r="I234" s="14">
        <f>IF(DAY(AugSun1)=1,IF(AND(YEAR(AugSun1+22)=CalendarYear,MONTH(AugSun1+22)=8),AugSun1+22,""),IF(AND(YEAR(AugSun1+29)=CalendarYear,MONTH(AugSun1+29)=8),AugSun1+29,""))</f>
        <v>45529</v>
      </c>
    </row>
    <row r="235" spans="2:9" s="5" customFormat="1" ht="20" customHeight="1" x14ac:dyDescent="0.4">
      <c r="B235" s="96"/>
      <c r="C235" s="15" t="s">
        <v>2</v>
      </c>
      <c r="D235" s="15" t="s">
        <v>3</v>
      </c>
      <c r="E235" s="15" t="s">
        <v>4</v>
      </c>
      <c r="F235" s="15" t="s">
        <v>5</v>
      </c>
      <c r="G235" s="15" t="s">
        <v>6</v>
      </c>
      <c r="H235" s="15" t="s">
        <v>7</v>
      </c>
      <c r="I235" s="15" t="s">
        <v>1</v>
      </c>
    </row>
    <row r="236" spans="2:9" ht="20" customHeight="1" x14ac:dyDescent="0.4">
      <c r="B236" s="68" t="s">
        <v>38</v>
      </c>
      <c r="C236" s="10"/>
      <c r="D236" s="10"/>
      <c r="E236" s="10"/>
      <c r="F236" s="10"/>
      <c r="G236" s="10"/>
      <c r="H236" s="10"/>
      <c r="I236" s="10"/>
    </row>
    <row r="237" spans="2:9" ht="20" customHeight="1" x14ac:dyDescent="0.4">
      <c r="B237" s="69" t="s">
        <v>39</v>
      </c>
      <c r="C237" s="11"/>
      <c r="D237" s="11"/>
      <c r="E237" s="11"/>
      <c r="F237" s="11"/>
      <c r="G237" s="11"/>
      <c r="H237" s="11"/>
      <c r="I237" s="11"/>
    </row>
    <row r="238" spans="2:9" ht="20" customHeight="1" x14ac:dyDescent="0.4">
      <c r="B238" s="70" t="s">
        <v>40</v>
      </c>
      <c r="C238" s="11"/>
      <c r="D238" s="11"/>
      <c r="E238" s="11"/>
      <c r="F238" s="11"/>
      <c r="G238" s="11"/>
      <c r="H238" s="11"/>
      <c r="I238" s="11"/>
    </row>
    <row r="239" spans="2:9" ht="20" customHeight="1" x14ac:dyDescent="0.4">
      <c r="B239" s="71"/>
    </row>
    <row r="240" spans="2:9" s="5" customFormat="1" ht="20" customHeight="1" x14ac:dyDescent="0.4">
      <c r="B240" s="95"/>
      <c r="C240" s="14">
        <f>IF(DAY(AugSun1)=1,IF(AND(YEAR(AugSun1+23)=CalendarYear,MONTH(AugSun1+23)=8),AugSun1+23,""),IF(AND(YEAR(AugSun1+30)=CalendarYear,MONTH(AugSun1+30)=8),AugSun1+30,""))</f>
        <v>45530</v>
      </c>
      <c r="D240" s="14">
        <f>IF(DAY(AugSun1)=1,IF(AND(YEAR(AugSun1+24)=CalendarYear,MONTH(AugSun1+24)=8),AugSun1+24,""),IF(AND(YEAR(AugSun1+31)=CalendarYear,MONTH(AugSun1+31)=8),AugSun1+31,""))</f>
        <v>45531</v>
      </c>
      <c r="E240" s="14">
        <f>IF(DAY(AugSun1)=1,IF(AND(YEAR(AugSun1+25)=CalendarYear,MONTH(AugSun1+25)=8),AugSun1+25,""),IF(AND(YEAR(AugSun1+32)=CalendarYear,MONTH(AugSun1+32)=8),AugSun1+32,""))</f>
        <v>45532</v>
      </c>
      <c r="F240" s="14">
        <f>IF(DAY(AugSun1)=1,IF(AND(YEAR(AugSun1+26)=CalendarYear,MONTH(AugSun1+26)=8),AugSun1+26,""),IF(AND(YEAR(AugSun1+33)=CalendarYear,MONTH(AugSun1+33)=8),AugSun1+33,""))</f>
        <v>45533</v>
      </c>
      <c r="G240" s="12">
        <f>IF(DAY(AugSun1)=1,IF(AND(YEAR(AugSun1+27)=CalendarYear,MONTH(AugSun1+27)=8),AugSun1+27,""),IF(AND(YEAR(AugSun1+34)=CalendarYear,MONTH(AugSun1+34)=8),AugSun1+34,""))</f>
        <v>45534</v>
      </c>
      <c r="H240" s="12">
        <f>IF(DAY(AugSun1)=1,IF(AND(YEAR(AugSun1+28)=CalendarYear,MONTH(AugSun1+28)=8),AugSun1+28,""),IF(AND(YEAR(AugSun1+35)=CalendarYear,MONTH(AugSun1+35)=8),AugSun1+35,""))</f>
        <v>45535</v>
      </c>
      <c r="I240" s="57"/>
    </row>
    <row r="241" spans="2:9" s="5" customFormat="1" ht="20" customHeight="1" x14ac:dyDescent="0.4">
      <c r="B241" s="96"/>
      <c r="C241" s="15" t="s">
        <v>2</v>
      </c>
      <c r="D241" s="15" t="s">
        <v>3</v>
      </c>
      <c r="E241" s="15" t="s">
        <v>4</v>
      </c>
      <c r="F241" s="15" t="s">
        <v>5</v>
      </c>
      <c r="G241" s="13" t="s">
        <v>6</v>
      </c>
      <c r="H241" s="13" t="s">
        <v>7</v>
      </c>
      <c r="I241" s="58"/>
    </row>
    <row r="242" spans="2:9" ht="20" customHeight="1" x14ac:dyDescent="0.4">
      <c r="B242" s="68" t="s">
        <v>38</v>
      </c>
      <c r="C242" s="10"/>
      <c r="D242" s="10"/>
      <c r="E242" s="10"/>
      <c r="F242" s="10"/>
      <c r="G242" s="10"/>
      <c r="H242" s="10"/>
      <c r="I242" s="10"/>
    </row>
    <row r="243" spans="2:9" ht="20" customHeight="1" x14ac:dyDescent="0.4">
      <c r="B243" s="69" t="s">
        <v>39</v>
      </c>
      <c r="C243" s="11"/>
      <c r="D243" s="11"/>
      <c r="E243" s="11"/>
      <c r="F243" s="11"/>
      <c r="G243" s="11"/>
      <c r="H243" s="11"/>
      <c r="I243" s="11"/>
    </row>
    <row r="244" spans="2:9" ht="20" customHeight="1" x14ac:dyDescent="0.4">
      <c r="B244" s="70" t="s">
        <v>40</v>
      </c>
      <c r="C244" s="11"/>
      <c r="D244" s="11"/>
      <c r="E244" s="11"/>
      <c r="F244" s="11"/>
      <c r="G244" s="11"/>
      <c r="H244" s="11"/>
      <c r="I244" s="11"/>
    </row>
    <row r="245" spans="2:9" ht="20" customHeight="1" x14ac:dyDescent="0.4">
      <c r="B245" s="71"/>
    </row>
    <row r="246" spans="2:9" s="5" customFormat="1" ht="20" customHeight="1" x14ac:dyDescent="0.4">
      <c r="B246" s="72">
        <f>DATE(CalendarYear,9,1)</f>
        <v>45536</v>
      </c>
      <c r="C246" s="57"/>
      <c r="D246" s="57"/>
      <c r="E246" s="57"/>
      <c r="F246" s="57"/>
      <c r="G246" s="57"/>
      <c r="H246" s="57"/>
      <c r="I246" s="12">
        <f>IF(DAY(SepSun1)=1,"",IF(AND(YEAR(SepSun1+1)=CalendarYear,MONTH(SepSun1+1)=9),SepSun1+1,""))</f>
        <v>45536</v>
      </c>
    </row>
    <row r="247" spans="2:9" s="5" customFormat="1" ht="20" customHeight="1" x14ac:dyDescent="0.4">
      <c r="B247" s="73"/>
      <c r="C247" s="58"/>
      <c r="D247" s="58"/>
      <c r="E247" s="58"/>
      <c r="F247" s="58"/>
      <c r="G247" s="58"/>
      <c r="H247" s="58"/>
      <c r="I247" s="13" t="s">
        <v>1</v>
      </c>
    </row>
    <row r="248" spans="2:9" ht="20" customHeight="1" x14ac:dyDescent="0.4">
      <c r="B248" s="68" t="s">
        <v>38</v>
      </c>
      <c r="C248" s="10"/>
      <c r="D248" s="10"/>
      <c r="E248" s="10"/>
      <c r="F248" s="10"/>
      <c r="G248" s="10"/>
      <c r="H248" s="10"/>
      <c r="I248" s="10"/>
    </row>
    <row r="249" spans="2:9" ht="20" customHeight="1" x14ac:dyDescent="0.4">
      <c r="B249" s="69" t="s">
        <v>39</v>
      </c>
      <c r="C249" s="11"/>
      <c r="D249" s="11"/>
      <c r="E249" s="11"/>
      <c r="F249" s="11"/>
      <c r="G249" s="11"/>
      <c r="H249" s="11"/>
      <c r="I249" s="11"/>
    </row>
    <row r="250" spans="2:9" ht="20" customHeight="1" x14ac:dyDescent="0.4">
      <c r="B250" s="70" t="s">
        <v>40</v>
      </c>
      <c r="C250" s="11"/>
      <c r="D250" s="11"/>
      <c r="E250" s="11"/>
      <c r="F250" s="11"/>
      <c r="G250" s="11"/>
      <c r="H250" s="11"/>
      <c r="I250" s="10"/>
    </row>
    <row r="251" spans="2:9" ht="20" customHeight="1" x14ac:dyDescent="0.4">
      <c r="B251" s="71"/>
    </row>
    <row r="252" spans="2:9" s="5" customFormat="1" ht="20" customHeight="1" x14ac:dyDescent="0.4">
      <c r="B252" s="95"/>
      <c r="C252" s="12">
        <f>IF(DAY(SepSun1)=1,"",IF(AND(YEAR(SepSun1+2)=CalendarYear,MONTH(SepSun1+2)=9),SepSun1+2,""))</f>
        <v>45537</v>
      </c>
      <c r="D252" s="12">
        <f>IF(DAY(SepSun1)=1,"",IF(AND(YEAR(SepSun1+3)=CalendarYear,MONTH(SepSun1+3)=9),SepSun1+3,""))</f>
        <v>45538</v>
      </c>
      <c r="E252" s="12">
        <f>IF(DAY(SepSun1)=1,"",IF(AND(YEAR(SepSun1+4)=CalendarYear,MONTH(SepSun1+4)=9),SepSun1+4,""))</f>
        <v>45539</v>
      </c>
      <c r="F252" s="12">
        <f>IF(DAY(SepSun1)=1,"",IF(AND(YEAR(SepSun1+5)=CalendarYear,MONTH(SepSun1+5)=9),SepSun1+5,""))</f>
        <v>45540</v>
      </c>
      <c r="G252" s="14">
        <f>IF(DAY(SepSun1)=1,"",IF(AND(YEAR(SepSun1+6)=CalendarYear,MONTH(SepSun1+6)=9),SepSun1+6,""))</f>
        <v>45541</v>
      </c>
      <c r="H252" s="14">
        <f>IF(DAY(SepSun1)=1,IF(AND(YEAR(SepSun1)=CalendarYear,MONTH(SepSun1)=9),SepSun1,""),IF(AND(YEAR(SepSun1+7)=CalendarYear,MONTH(SepSun1+7)=9),SepSun1+7,""))</f>
        <v>45542</v>
      </c>
      <c r="I252" s="14">
        <f>IF(DAY(SepSun1)=1,IF(AND(YEAR(SepSun1+1)=CalendarYear,MONTH(SepSun1+1)=9),SepSun1+1,""),IF(AND(YEAR(SepSun1+8)=CalendarYear,MONTH(SepSun1+8)=9),SepSun1+8,""))</f>
        <v>45543</v>
      </c>
    </row>
    <row r="253" spans="2:9" s="5" customFormat="1" ht="20" customHeight="1" x14ac:dyDescent="0.4">
      <c r="B253" s="96"/>
      <c r="C253" s="13" t="s">
        <v>2</v>
      </c>
      <c r="D253" s="13" t="s">
        <v>3</v>
      </c>
      <c r="E253" s="13" t="s">
        <v>4</v>
      </c>
      <c r="F253" s="13" t="s">
        <v>5</v>
      </c>
      <c r="G253" s="15" t="s">
        <v>6</v>
      </c>
      <c r="H253" s="15" t="s">
        <v>7</v>
      </c>
      <c r="I253" s="15" t="s">
        <v>1</v>
      </c>
    </row>
    <row r="254" spans="2:9" ht="20" customHeight="1" x14ac:dyDescent="0.4">
      <c r="B254" s="68" t="s">
        <v>38</v>
      </c>
      <c r="C254" s="10"/>
      <c r="D254" s="10"/>
      <c r="E254" s="10"/>
      <c r="F254" s="10"/>
      <c r="G254" s="10"/>
      <c r="H254" s="10"/>
      <c r="I254" s="10"/>
    </row>
    <row r="255" spans="2:9" ht="20" customHeight="1" x14ac:dyDescent="0.4">
      <c r="B255" s="69" t="s">
        <v>39</v>
      </c>
      <c r="C255" s="11"/>
      <c r="D255" s="11"/>
      <c r="E255" s="11"/>
      <c r="F255" s="11"/>
      <c r="G255" s="11"/>
      <c r="H255" s="11"/>
      <c r="I255" s="11"/>
    </row>
    <row r="256" spans="2:9" ht="20" customHeight="1" x14ac:dyDescent="0.4">
      <c r="B256" s="70" t="s">
        <v>40</v>
      </c>
      <c r="C256" s="10"/>
      <c r="D256" s="10"/>
      <c r="E256" s="10"/>
      <c r="F256" s="10"/>
      <c r="G256" s="10"/>
      <c r="H256" s="10"/>
      <c r="I256" s="10"/>
    </row>
    <row r="257" spans="2:9" ht="20" customHeight="1" x14ac:dyDescent="0.4">
      <c r="B257" s="71"/>
    </row>
    <row r="258" spans="2:9" s="5" customFormat="1" ht="20" customHeight="1" x14ac:dyDescent="0.4">
      <c r="B258" s="95"/>
      <c r="C258" s="14">
        <f>IF(DAY(SepSun1)=1,IF(AND(YEAR(SepSun1+2)=CalendarYear,MONTH(SepSun1+2)=9),SepSun1+2,""),IF(AND(YEAR(SepSun1+9)=CalendarYear,MONTH(SepSun1+9)=9),SepSun1+9,""))</f>
        <v>45544</v>
      </c>
      <c r="D258" s="14">
        <f>IF(DAY(SepSun1)=1,IF(AND(YEAR(SepSun1+3)=CalendarYear,MONTH(SepSun1+3)=9),SepSun1+3,""),IF(AND(YEAR(SepSun1+10)=CalendarYear,MONTH(SepSun1+10)=9),SepSun1+10,""))</f>
        <v>45545</v>
      </c>
      <c r="E258" s="14">
        <f>IF(DAY(SepSun1)=1,IF(AND(YEAR(SepSun1+4)=CalendarYear,MONTH(SepSun1+4)=9),SepSun1+4,""),IF(AND(YEAR(SepSun1+11)=CalendarYear,MONTH(SepSun1+11)=9),SepSun1+11,""))</f>
        <v>45546</v>
      </c>
      <c r="F258" s="14">
        <f>IF(DAY(SepSun1)=1,IF(AND(YEAR(SepSun1+5)=CalendarYear,MONTH(SepSun1+5)=9),SepSun1+5,""),IF(AND(YEAR(SepSun1+12)=CalendarYear,MONTH(SepSun1+12)=9),SepSun1+12,""))</f>
        <v>45547</v>
      </c>
      <c r="G258" s="14">
        <f>IF(DAY(SepSun1)=1,IF(AND(YEAR(SepSun1+6)=CalendarYear,MONTH(SepSun1+6)=9),SepSun1+6,""),IF(AND(YEAR(SepSun1+13)=CalendarYear,MONTH(SepSun1+13)=9),SepSun1+13,""))</f>
        <v>45548</v>
      </c>
      <c r="H258" s="14">
        <f>IF(DAY(SepSun1)=1,IF(AND(YEAR(SepSun1+7)=CalendarYear,MONTH(SepSun1+7)=9),SepSun1+7,""),IF(AND(YEAR(SepSun1+14)=CalendarYear,MONTH(SepSun1+14)=9),SepSun1+14,""))</f>
        <v>45549</v>
      </c>
      <c r="I258" s="14">
        <f>IF(DAY(SepSun1)=1,IF(AND(YEAR(SepSun1+8)=CalendarYear,MONTH(SepSun1+8)=9),SepSun1+8,""),IF(AND(YEAR(SepSun1+15)=CalendarYear,MONTH(SepSun1+15)=9),SepSun1+15,""))</f>
        <v>45550</v>
      </c>
    </row>
    <row r="259" spans="2:9" s="5" customFormat="1" ht="20" customHeight="1" x14ac:dyDescent="0.4">
      <c r="B259" s="96"/>
      <c r="C259" s="15" t="s">
        <v>2</v>
      </c>
      <c r="D259" s="15" t="s">
        <v>3</v>
      </c>
      <c r="E259" s="15" t="s">
        <v>4</v>
      </c>
      <c r="F259" s="15" t="s">
        <v>5</v>
      </c>
      <c r="G259" s="15" t="s">
        <v>6</v>
      </c>
      <c r="H259" s="15" t="s">
        <v>7</v>
      </c>
      <c r="I259" s="15" t="s">
        <v>1</v>
      </c>
    </row>
    <row r="260" spans="2:9" ht="20" customHeight="1" x14ac:dyDescent="0.4">
      <c r="B260" s="68" t="s">
        <v>38</v>
      </c>
      <c r="C260" s="10"/>
      <c r="D260" s="10"/>
      <c r="E260" s="10"/>
      <c r="F260" s="10"/>
      <c r="G260" s="10"/>
      <c r="H260" s="10"/>
      <c r="I260" s="10"/>
    </row>
    <row r="261" spans="2:9" ht="20" customHeight="1" x14ac:dyDescent="0.4">
      <c r="B261" s="69" t="s">
        <v>39</v>
      </c>
      <c r="C261" s="11"/>
      <c r="D261" s="11"/>
      <c r="E261" s="11"/>
      <c r="F261" s="11"/>
      <c r="G261" s="11"/>
      <c r="H261" s="11"/>
      <c r="I261" s="11"/>
    </row>
    <row r="262" spans="2:9" ht="20" customHeight="1" x14ac:dyDescent="0.4">
      <c r="B262" s="70" t="s">
        <v>40</v>
      </c>
      <c r="C262" s="10"/>
      <c r="D262" s="10"/>
      <c r="E262" s="10"/>
      <c r="F262" s="10"/>
      <c r="G262" s="10"/>
      <c r="H262" s="10"/>
      <c r="I262" s="10"/>
    </row>
    <row r="263" spans="2:9" ht="20" customHeight="1" x14ac:dyDescent="0.4">
      <c r="B263" s="71"/>
    </row>
    <row r="264" spans="2:9" s="5" customFormat="1" ht="20" customHeight="1" x14ac:dyDescent="0.4">
      <c r="B264" s="95"/>
      <c r="C264" s="14">
        <f>IF(DAY(SepSun1)=1,IF(AND(YEAR(SepSun1+9)=CalendarYear,MONTH(SepSun1+9)=9),SepSun1+9,""),IF(AND(YEAR(SepSun1+16)=CalendarYear,MONTH(SepSun1+16)=9),SepSun1+16,""))</f>
        <v>45551</v>
      </c>
      <c r="D264" s="14">
        <f>IF(DAY(SepSun1)=1,IF(AND(YEAR(SepSun1+10)=CalendarYear,MONTH(SepSun1+10)=9),SepSun1+10,""),IF(AND(YEAR(SepSun1+17)=CalendarYear,MONTH(SepSun1+17)=9),SepSun1+17,""))</f>
        <v>45552</v>
      </c>
      <c r="E264" s="14">
        <f>IF(DAY(SepSun1)=1,IF(AND(YEAR(SepSun1+11)=CalendarYear,MONTH(SepSun1+11)=9),SepSun1+11,""),IF(AND(YEAR(SepSun1+18)=CalendarYear,MONTH(SepSun1+18)=9),SepSun1+18,""))</f>
        <v>45553</v>
      </c>
      <c r="F264" s="14">
        <f>IF(DAY(SepSun1)=1,IF(AND(YEAR(SepSun1+12)=CalendarYear,MONTH(SepSun1+12)=9),SepSun1+12,""),IF(AND(YEAR(SepSun1+19)=CalendarYear,MONTH(SepSun1+19)=9),SepSun1+19,""))</f>
        <v>45554</v>
      </c>
      <c r="G264" s="14">
        <f>IF(DAY(SepSun1)=1,IF(AND(YEAR(SepSun1+13)=CalendarYear,MONTH(SepSun1+13)=9),SepSun1+13,""),IF(AND(YEAR(SepSun1+20)=CalendarYear,MONTH(SepSun1+20)=9),SepSun1+20,""))</f>
        <v>45555</v>
      </c>
      <c r="H264" s="14">
        <f>IF(DAY(SepSun1)=1,IF(AND(YEAR(SepSun1+14)=CalendarYear,MONTH(SepSun1+14)=9),SepSun1+14,""),IF(AND(YEAR(SepSun1+21)=CalendarYear,MONTH(SepSun1+21)=9),SepSun1+21,""))</f>
        <v>45556</v>
      </c>
      <c r="I264" s="14">
        <f>IF(DAY(SepSun1)=1,IF(AND(YEAR(SepSun1+15)=CalendarYear,MONTH(SepSun1+15)=9),SepSun1+15,""),IF(AND(YEAR(SepSun1+22)=CalendarYear,MONTH(SepSun1+22)=9),SepSun1+22,""))</f>
        <v>45557</v>
      </c>
    </row>
    <row r="265" spans="2:9" s="5" customFormat="1" ht="20" customHeight="1" x14ac:dyDescent="0.4">
      <c r="B265" s="96"/>
      <c r="C265" s="15" t="s">
        <v>2</v>
      </c>
      <c r="D265" s="15" t="s">
        <v>3</v>
      </c>
      <c r="E265" s="15" t="s">
        <v>4</v>
      </c>
      <c r="F265" s="15" t="s">
        <v>5</v>
      </c>
      <c r="G265" s="15" t="s">
        <v>6</v>
      </c>
      <c r="H265" s="15" t="s">
        <v>7</v>
      </c>
      <c r="I265" s="15" t="s">
        <v>1</v>
      </c>
    </row>
    <row r="266" spans="2:9" ht="20" customHeight="1" x14ac:dyDescent="0.4">
      <c r="B266" s="68" t="s">
        <v>38</v>
      </c>
      <c r="C266" s="10"/>
      <c r="D266" s="10"/>
      <c r="E266" s="10"/>
      <c r="F266" s="10"/>
      <c r="G266" s="10"/>
      <c r="H266" s="10"/>
      <c r="I266" s="10"/>
    </row>
    <row r="267" spans="2:9" ht="20" customHeight="1" x14ac:dyDescent="0.4">
      <c r="B267" s="69" t="s">
        <v>39</v>
      </c>
      <c r="C267" s="11"/>
      <c r="D267" s="11"/>
      <c r="E267" s="11"/>
      <c r="F267" s="11"/>
      <c r="G267" s="11"/>
      <c r="H267" s="11"/>
      <c r="I267" s="11"/>
    </row>
    <row r="268" spans="2:9" ht="20" customHeight="1" x14ac:dyDescent="0.4">
      <c r="B268" s="70" t="s">
        <v>40</v>
      </c>
      <c r="C268" s="10"/>
      <c r="D268" s="10"/>
      <c r="E268" s="10"/>
      <c r="F268" s="10"/>
      <c r="G268" s="10"/>
      <c r="H268" s="10"/>
      <c r="I268" s="10"/>
    </row>
    <row r="269" spans="2:9" ht="20" customHeight="1" x14ac:dyDescent="0.4">
      <c r="B269" s="71"/>
    </row>
    <row r="270" spans="2:9" s="5" customFormat="1" ht="20" customHeight="1" x14ac:dyDescent="0.4">
      <c r="B270" s="95"/>
      <c r="C270" s="14">
        <f>IF(DAY(SepSun1)=1,IF(AND(YEAR(SepSun1+16)=CalendarYear,MONTH(SepSun1+16)=9),SepSun1+16,""),IF(AND(YEAR(SepSun1+23)=CalendarYear,MONTH(SepSun1+23)=9),SepSun1+23,""))</f>
        <v>45558</v>
      </c>
      <c r="D270" s="14">
        <f>IF(DAY(SepSun1)=1,IF(AND(YEAR(SepSun1+17)=CalendarYear,MONTH(SepSun1+17)=9),SepSun1+17,""),IF(AND(YEAR(SepSun1+24)=CalendarYear,MONTH(SepSun1+24)=9),SepSun1+24,""))</f>
        <v>45559</v>
      </c>
      <c r="E270" s="14">
        <f>IF(DAY(SepSun1)=1,IF(AND(YEAR(SepSun1+18)=CalendarYear,MONTH(SepSun1+18)=9),SepSun1+18,""),IF(AND(YEAR(SepSun1+25)=CalendarYear,MONTH(SepSun1+25)=9),SepSun1+25,""))</f>
        <v>45560</v>
      </c>
      <c r="F270" s="14">
        <f>IF(DAY(SepSun1)=1,IF(AND(YEAR(SepSun1+19)=CalendarYear,MONTH(SepSun1+19)=9),SepSun1+19,""),IF(AND(YEAR(SepSun1+26)=CalendarYear,MONTH(SepSun1+26)=9),SepSun1+26,""))</f>
        <v>45561</v>
      </c>
      <c r="G270" s="14">
        <f>IF(DAY(SepSun1)=1,IF(AND(YEAR(SepSun1+20)=CalendarYear,MONTH(SepSun1+20)=9),SepSun1+20,""),IF(AND(YEAR(SepSun1+27)=CalendarYear,MONTH(SepSun1+27)=9),SepSun1+27,""))</f>
        <v>45562</v>
      </c>
      <c r="H270" s="14">
        <f>IF(DAY(SepSun1)=1,IF(AND(YEAR(SepSun1+21)=CalendarYear,MONTH(SepSun1+21)=9),SepSun1+21,""),IF(AND(YEAR(SepSun1+28)=CalendarYear,MONTH(SepSun1+28)=9),SepSun1+28,""))</f>
        <v>45563</v>
      </c>
      <c r="I270" s="14">
        <f>IF(DAY(SepSun1)=1,IF(AND(YEAR(SepSun1+22)=CalendarYear,MONTH(SepSun1+22)=9),SepSun1+22,""),IF(AND(YEAR(SepSun1+29)=CalendarYear,MONTH(SepSun1+29)=9),SepSun1+29,""))</f>
        <v>45564</v>
      </c>
    </row>
    <row r="271" spans="2:9" s="5" customFormat="1" ht="20" customHeight="1" x14ac:dyDescent="0.4">
      <c r="B271" s="96"/>
      <c r="C271" s="15" t="s">
        <v>2</v>
      </c>
      <c r="D271" s="15" t="s">
        <v>3</v>
      </c>
      <c r="E271" s="15" t="s">
        <v>4</v>
      </c>
      <c r="F271" s="15" t="s">
        <v>5</v>
      </c>
      <c r="G271" s="15" t="s">
        <v>6</v>
      </c>
      <c r="H271" s="15" t="s">
        <v>7</v>
      </c>
      <c r="I271" s="15" t="s">
        <v>1</v>
      </c>
    </row>
    <row r="272" spans="2:9" ht="20" customHeight="1" x14ac:dyDescent="0.4">
      <c r="B272" s="68" t="s">
        <v>38</v>
      </c>
      <c r="C272" s="10"/>
      <c r="D272" s="10"/>
      <c r="E272" s="10"/>
      <c r="F272" s="10"/>
      <c r="G272" s="10"/>
      <c r="H272" s="10"/>
      <c r="I272" s="10"/>
    </row>
    <row r="273" spans="2:9" ht="20" customHeight="1" x14ac:dyDescent="0.4">
      <c r="B273" s="69" t="s">
        <v>39</v>
      </c>
      <c r="C273" s="11"/>
      <c r="D273" s="11"/>
      <c r="E273" s="11"/>
      <c r="F273" s="11"/>
      <c r="G273" s="11"/>
      <c r="H273" s="11"/>
      <c r="I273" s="11"/>
    </row>
    <row r="274" spans="2:9" ht="20" customHeight="1" x14ac:dyDescent="0.4">
      <c r="B274" s="70" t="s">
        <v>40</v>
      </c>
      <c r="C274" s="10"/>
      <c r="D274" s="10"/>
      <c r="E274" s="10"/>
      <c r="F274" s="10"/>
      <c r="G274" s="10"/>
      <c r="H274" s="10"/>
      <c r="I274" s="10"/>
    </row>
    <row r="275" spans="2:9" ht="20" customHeight="1" x14ac:dyDescent="0.4">
      <c r="B275" s="71"/>
    </row>
    <row r="276" spans="2:9" s="5" customFormat="1" ht="20" customHeight="1" x14ac:dyDescent="0.4">
      <c r="B276" s="95"/>
      <c r="C276" s="14">
        <f>IF(DAY(SepSun1)=1,IF(AND(YEAR(SepSun1+23)=CalendarYear,MONTH(SepSun1+23)=9),SepSun1+23,""),IF(AND(YEAR(SepSun1+30)=CalendarYear,MONTH(SepSun1+30)=9),SepSun1+30,""))</f>
        <v>45565</v>
      </c>
      <c r="D276" s="57"/>
      <c r="E276" s="57"/>
      <c r="F276" s="57"/>
      <c r="G276" s="57"/>
      <c r="H276" s="57"/>
      <c r="I276" s="57"/>
    </row>
    <row r="277" spans="2:9" s="5" customFormat="1" ht="20" customHeight="1" x14ac:dyDescent="0.4">
      <c r="B277" s="96"/>
      <c r="C277" s="15" t="s">
        <v>2</v>
      </c>
      <c r="D277" s="58"/>
      <c r="E277" s="58"/>
      <c r="F277" s="58"/>
      <c r="G277" s="58"/>
      <c r="H277" s="58"/>
      <c r="I277" s="58"/>
    </row>
    <row r="278" spans="2:9" ht="20" customHeight="1" x14ac:dyDescent="0.4">
      <c r="B278" s="68" t="s">
        <v>38</v>
      </c>
      <c r="C278" s="10"/>
      <c r="D278" s="10"/>
      <c r="E278" s="10"/>
      <c r="F278" s="10"/>
      <c r="G278" s="10"/>
      <c r="H278" s="10"/>
      <c r="I278" s="10"/>
    </row>
    <row r="279" spans="2:9" ht="20" customHeight="1" x14ac:dyDescent="0.4">
      <c r="B279" s="69" t="s">
        <v>39</v>
      </c>
      <c r="C279" s="11"/>
      <c r="D279" s="11"/>
      <c r="E279" s="11"/>
      <c r="F279" s="11"/>
      <c r="G279" s="11"/>
      <c r="H279" s="11"/>
      <c r="I279" s="11"/>
    </row>
    <row r="280" spans="2:9" ht="20" customHeight="1" x14ac:dyDescent="0.4">
      <c r="B280" s="70" t="s">
        <v>40</v>
      </c>
      <c r="C280" s="10"/>
      <c r="D280" s="11"/>
      <c r="E280" s="11"/>
      <c r="F280" s="11"/>
      <c r="G280" s="11"/>
      <c r="H280" s="11"/>
      <c r="I280" s="11"/>
    </row>
    <row r="281" spans="2:9" ht="20" customHeight="1" x14ac:dyDescent="0.4">
      <c r="B281" s="71"/>
    </row>
    <row r="282" spans="2:9" s="5" customFormat="1" ht="20" customHeight="1" x14ac:dyDescent="0.4">
      <c r="B282" s="72">
        <f>DATE(CalendarYear,10,1)</f>
        <v>45566</v>
      </c>
      <c r="C282" s="14"/>
      <c r="D282" s="14">
        <f>IF(DAY(OctSun1)=1,"",IF(AND(YEAR(OctSun1+3)=CalendarYear,MONTH(OctSun1+3)=10),OctSun1+3,""))</f>
        <v>45566</v>
      </c>
      <c r="E282" s="14">
        <f>IF(DAY(OctSun1)=1,"",IF(AND(YEAR(OctSun1+4)=CalendarYear,MONTH(OctSun1+4)=10),OctSun1+4,""))</f>
        <v>45567</v>
      </c>
      <c r="F282" s="14">
        <f>IF(DAY(OctSun1)=1,"",IF(AND(YEAR(OctSun1+5)=CalendarYear,MONTH(OctSun1+5)=10),OctSun1+5,""))</f>
        <v>45568</v>
      </c>
      <c r="G282" s="14">
        <f>IF(DAY(OctSun1)=1,"",IF(AND(YEAR(OctSun1+6)=CalendarYear,MONTH(OctSun1+6)=10),OctSun1+6,""))</f>
        <v>45569</v>
      </c>
      <c r="H282" s="14">
        <f>IF(DAY(OctSun1)=1,IF(AND(YEAR(OctSun1)=CalendarYear,MONTH(OctSun1)=10),OctSun1,""),IF(AND(YEAR(OctSun1+7)=CalendarYear,MONTH(OctSun1+7)=10),OctSun1+7,""))</f>
        <v>45570</v>
      </c>
      <c r="I282" s="14">
        <f>IF(DAY(OctSun1)=1,IF(AND(YEAR(OctSun1+1)=CalendarYear,MONTH(OctSun1+1)=10),OctSun1+1,""),IF(AND(YEAR(OctSun1+8)=CalendarYear,MONTH(OctSun1+8)=10),OctSun1+8,""))</f>
        <v>45571</v>
      </c>
    </row>
    <row r="283" spans="2:9" s="5" customFormat="1" ht="20" customHeight="1" x14ac:dyDescent="0.4">
      <c r="B283" s="73"/>
      <c r="C283" s="15"/>
      <c r="D283" s="15" t="s">
        <v>3</v>
      </c>
      <c r="E283" s="15" t="s">
        <v>4</v>
      </c>
      <c r="F283" s="15" t="s">
        <v>5</v>
      </c>
      <c r="G283" s="15" t="s">
        <v>6</v>
      </c>
      <c r="H283" s="15" t="s">
        <v>7</v>
      </c>
      <c r="I283" s="15" t="s">
        <v>1</v>
      </c>
    </row>
    <row r="284" spans="2:9" ht="20" customHeight="1" x14ac:dyDescent="0.4">
      <c r="B284" s="68" t="s">
        <v>38</v>
      </c>
      <c r="C284" s="10"/>
      <c r="D284" s="10"/>
      <c r="E284" s="10"/>
      <c r="F284" s="10"/>
      <c r="G284" s="10"/>
      <c r="H284" s="10"/>
      <c r="I284" s="10"/>
    </row>
    <row r="285" spans="2:9" ht="20" customHeight="1" x14ac:dyDescent="0.4">
      <c r="B285" s="69" t="s">
        <v>39</v>
      </c>
      <c r="C285" s="11"/>
      <c r="D285" s="11"/>
      <c r="E285" s="11"/>
      <c r="F285" s="11"/>
      <c r="G285" s="11"/>
      <c r="H285" s="11"/>
      <c r="I285" s="11"/>
    </row>
    <row r="286" spans="2:9" ht="20" customHeight="1" x14ac:dyDescent="0.4">
      <c r="B286" s="70" t="s">
        <v>40</v>
      </c>
      <c r="C286" s="11"/>
      <c r="D286" s="11"/>
      <c r="E286" s="11"/>
      <c r="F286" s="11"/>
      <c r="G286" s="11"/>
      <c r="H286" s="11"/>
      <c r="I286" s="11"/>
    </row>
    <row r="287" spans="2:9" ht="20" customHeight="1" x14ac:dyDescent="0.4">
      <c r="B287" s="71"/>
    </row>
    <row r="288" spans="2:9" s="5" customFormat="1" ht="20" customHeight="1" x14ac:dyDescent="0.4">
      <c r="B288" s="95"/>
      <c r="C288" s="14">
        <f>IF(DAY(OctSun1)=1,IF(AND(YEAR(OctSun1+2)=CalendarYear,MONTH(OctSun1+2)=10),OctSun1+2,""),IF(AND(YEAR(OctSun1+9)=CalendarYear,MONTH(OctSun1+9)=10),OctSun1+9,""))</f>
        <v>45572</v>
      </c>
      <c r="D288" s="14">
        <f>IF(DAY(OctSun1)=1,IF(AND(YEAR(OctSun1+3)=CalendarYear,MONTH(OctSun1+3)=10),OctSun1+3,""),IF(AND(YEAR(OctSun1+10)=CalendarYear,MONTH(OctSun1+10)=10),OctSun1+10,""))</f>
        <v>45573</v>
      </c>
      <c r="E288" s="14">
        <f>IF(DAY(OctSun1)=1,IF(AND(YEAR(OctSun1+4)=CalendarYear,MONTH(OctSun1+4)=10),OctSun1+4,""),IF(AND(YEAR(OctSun1+11)=CalendarYear,MONTH(OctSun1+11)=10),OctSun1+11,""))</f>
        <v>45574</v>
      </c>
      <c r="F288" s="14">
        <f>IF(DAY(OctSun1)=1,IF(AND(YEAR(OctSun1+5)=CalendarYear,MONTH(OctSun1+5)=10),OctSun1+5,""),IF(AND(YEAR(OctSun1+12)=CalendarYear,MONTH(OctSun1+12)=10),OctSun1+12,""))</f>
        <v>45575</v>
      </c>
      <c r="G288" s="14">
        <f>IF(DAY(OctSun1)=1,IF(AND(YEAR(OctSun1+6)=CalendarYear,MONTH(OctSun1+6)=10),OctSun1+6,""),IF(AND(YEAR(OctSun1+13)=CalendarYear,MONTH(OctSun1+13)=10),OctSun1+13,""))</f>
        <v>45576</v>
      </c>
      <c r="H288" s="14">
        <f>IF(DAY(OctSun1)=1,IF(AND(YEAR(OctSun1+7)=CalendarYear,MONTH(OctSun1+7)=10),OctSun1+7,""),IF(AND(YEAR(OctSun1+14)=CalendarYear,MONTH(OctSun1+14)=10),OctSun1+14,""))</f>
        <v>45577</v>
      </c>
      <c r="I288" s="14">
        <f>IF(DAY(OctSun1)=1,IF(AND(YEAR(OctSun1+8)=CalendarYear,MONTH(OctSun1+8)=10),OctSun1+8,""),IF(AND(YEAR(OctSun1+15)=CalendarYear,MONTH(OctSun1+15)=10),OctSun1+15,""))</f>
        <v>45578</v>
      </c>
    </row>
    <row r="289" spans="2:9" s="5" customFormat="1" ht="20" customHeight="1" x14ac:dyDescent="0.4">
      <c r="B289" s="96"/>
      <c r="C289" s="15" t="s">
        <v>2</v>
      </c>
      <c r="D289" s="15" t="s">
        <v>3</v>
      </c>
      <c r="E289" s="15" t="s">
        <v>4</v>
      </c>
      <c r="F289" s="15" t="s">
        <v>5</v>
      </c>
      <c r="G289" s="15" t="s">
        <v>6</v>
      </c>
      <c r="H289" s="15" t="s">
        <v>7</v>
      </c>
      <c r="I289" s="15" t="s">
        <v>1</v>
      </c>
    </row>
    <row r="290" spans="2:9" ht="20" customHeight="1" x14ac:dyDescent="0.4">
      <c r="B290" s="68" t="s">
        <v>38</v>
      </c>
      <c r="C290" s="10"/>
      <c r="D290" s="10"/>
      <c r="E290" s="10"/>
      <c r="F290" s="10"/>
      <c r="G290" s="10"/>
      <c r="H290" s="10"/>
      <c r="I290" s="10"/>
    </row>
    <row r="291" spans="2:9" ht="20" customHeight="1" x14ac:dyDescent="0.4">
      <c r="B291" s="69" t="s">
        <v>39</v>
      </c>
      <c r="C291" s="11"/>
      <c r="D291" s="11"/>
      <c r="E291" s="11"/>
      <c r="F291" s="11"/>
      <c r="G291" s="11"/>
      <c r="H291" s="11"/>
      <c r="I291" s="11"/>
    </row>
    <row r="292" spans="2:9" ht="20" customHeight="1" x14ac:dyDescent="0.4">
      <c r="B292" s="70" t="s">
        <v>40</v>
      </c>
      <c r="C292" s="11"/>
      <c r="D292" s="11"/>
      <c r="E292" s="11"/>
      <c r="F292" s="11"/>
      <c r="G292" s="11"/>
      <c r="H292" s="11"/>
      <c r="I292" s="11"/>
    </row>
    <row r="293" spans="2:9" ht="20" customHeight="1" x14ac:dyDescent="0.4">
      <c r="B293" s="71"/>
    </row>
    <row r="294" spans="2:9" s="5" customFormat="1" ht="20" customHeight="1" x14ac:dyDescent="0.4">
      <c r="B294" s="95"/>
      <c r="C294" s="14">
        <f>IF(DAY(OctSun1)=1,IF(AND(YEAR(OctSun1+9)=CalendarYear,MONTH(OctSun1+9)=10),OctSun1+9,""),IF(AND(YEAR(OctSun1+16)=CalendarYear,MONTH(OctSun1+16)=10),OctSun1+16,""))</f>
        <v>45579</v>
      </c>
      <c r="D294" s="14">
        <f>IF(DAY(OctSun1)=1,IF(AND(YEAR(OctSun1+10)=CalendarYear,MONTH(OctSun1+10)=10),OctSun1+10,""),IF(AND(YEAR(OctSun1+17)=CalendarYear,MONTH(OctSun1+17)=10),OctSun1+17,""))</f>
        <v>45580</v>
      </c>
      <c r="E294" s="14">
        <f>IF(DAY(OctSun1)=1,IF(AND(YEAR(OctSun1+11)=CalendarYear,MONTH(OctSun1+11)=10),OctSun1+11,""),IF(AND(YEAR(OctSun1+18)=CalendarYear,MONTH(OctSun1+18)=10),OctSun1+18,""))</f>
        <v>45581</v>
      </c>
      <c r="F294" s="14">
        <f>IF(DAY(OctSun1)=1,IF(AND(YEAR(OctSun1+12)=CalendarYear,MONTH(OctSun1+12)=10),OctSun1+12,""),IF(AND(YEAR(OctSun1+19)=CalendarYear,MONTH(OctSun1+19)=10),OctSun1+19,""))</f>
        <v>45582</v>
      </c>
      <c r="G294" s="14">
        <f>IF(DAY(OctSun1)=1,IF(AND(YEAR(OctSun1+13)=CalendarYear,MONTH(OctSun1+13)=10),OctSun1+13,""),IF(AND(YEAR(OctSun1+20)=CalendarYear,MONTH(OctSun1+20)=10),OctSun1+20,""))</f>
        <v>45583</v>
      </c>
      <c r="H294" s="14">
        <f>IF(DAY(OctSun1)=1,IF(AND(YEAR(OctSun1+14)=CalendarYear,MONTH(OctSun1+14)=10),OctSun1+14,""),IF(AND(YEAR(OctSun1+21)=CalendarYear,MONTH(OctSun1+21)=10),OctSun1+21,""))</f>
        <v>45584</v>
      </c>
      <c r="I294" s="14">
        <f>IF(DAY(OctSun1)=1,IF(AND(YEAR(OctSun1+15)=CalendarYear,MONTH(OctSun1+15)=10),OctSun1+15,""),IF(AND(YEAR(OctSun1+22)=CalendarYear,MONTH(OctSun1+22)=10),OctSun1+22,""))</f>
        <v>45585</v>
      </c>
    </row>
    <row r="295" spans="2:9" s="5" customFormat="1" ht="20" customHeight="1" x14ac:dyDescent="0.4">
      <c r="B295" s="96"/>
      <c r="C295" s="15" t="s">
        <v>2</v>
      </c>
      <c r="D295" s="15" t="s">
        <v>3</v>
      </c>
      <c r="E295" s="15" t="s">
        <v>4</v>
      </c>
      <c r="F295" s="15" t="s">
        <v>5</v>
      </c>
      <c r="G295" s="15" t="s">
        <v>6</v>
      </c>
      <c r="H295" s="15" t="s">
        <v>7</v>
      </c>
      <c r="I295" s="15" t="s">
        <v>1</v>
      </c>
    </row>
    <row r="296" spans="2:9" ht="20" customHeight="1" x14ac:dyDescent="0.4">
      <c r="B296" s="68" t="s">
        <v>38</v>
      </c>
      <c r="C296" s="10"/>
      <c r="D296" s="10"/>
      <c r="E296" s="10"/>
      <c r="F296" s="10"/>
      <c r="G296" s="10"/>
      <c r="H296" s="10"/>
      <c r="I296" s="10"/>
    </row>
    <row r="297" spans="2:9" ht="20" customHeight="1" x14ac:dyDescent="0.4">
      <c r="B297" s="69" t="s">
        <v>39</v>
      </c>
      <c r="C297" s="11"/>
      <c r="D297" s="11"/>
      <c r="E297" s="11"/>
      <c r="F297" s="11"/>
      <c r="G297" s="11"/>
      <c r="H297" s="11"/>
      <c r="I297" s="11"/>
    </row>
    <row r="298" spans="2:9" ht="20" customHeight="1" x14ac:dyDescent="0.4">
      <c r="B298" s="70" t="s">
        <v>40</v>
      </c>
      <c r="C298" s="11"/>
      <c r="D298" s="11"/>
      <c r="E298" s="11"/>
      <c r="F298" s="11"/>
      <c r="G298" s="11"/>
      <c r="H298" s="11"/>
      <c r="I298" s="11"/>
    </row>
    <row r="299" spans="2:9" ht="20" customHeight="1" x14ac:dyDescent="0.4">
      <c r="B299" s="71"/>
    </row>
    <row r="300" spans="2:9" s="5" customFormat="1" ht="20" customHeight="1" x14ac:dyDescent="0.4">
      <c r="B300" s="95"/>
      <c r="C300" s="14">
        <f>IF(DAY(OctSun1)=1,IF(AND(YEAR(OctSun1+16)=CalendarYear,MONTH(OctSun1+16)=10),OctSun1+16,""),IF(AND(YEAR(OctSun1+23)=CalendarYear,MONTH(OctSun1+23)=10),OctSun1+23,""))</f>
        <v>45586</v>
      </c>
      <c r="D300" s="14">
        <f>IF(DAY(OctSun1)=1,IF(AND(YEAR(OctSun1+17)=CalendarYear,MONTH(OctSun1+17)=10),OctSun1+17,""),IF(AND(YEAR(OctSun1+24)=CalendarYear,MONTH(OctSun1+24)=10),OctSun1+24,""))</f>
        <v>45587</v>
      </c>
      <c r="E300" s="14">
        <f>IF(DAY(OctSun1)=1,IF(AND(YEAR(OctSun1+18)=CalendarYear,MONTH(OctSun1+18)=10),OctSun1+18,""),IF(AND(YEAR(OctSun1+25)=CalendarYear,MONTH(OctSun1+25)=10),OctSun1+25,""))</f>
        <v>45588</v>
      </c>
      <c r="F300" s="14">
        <f>IF(DAY(OctSun1)=1,IF(AND(YEAR(OctSun1+19)=CalendarYear,MONTH(OctSun1+19)=10),OctSun1+19,""),IF(AND(YEAR(OctSun1+26)=CalendarYear,MONTH(OctSun1+26)=10),OctSun1+26,""))</f>
        <v>45589</v>
      </c>
      <c r="G300" s="14">
        <f>IF(DAY(OctSun1)=1,IF(AND(YEAR(OctSun1+20)=CalendarYear,MONTH(OctSun1+20)=10),OctSun1+20,""),IF(AND(YEAR(OctSun1+27)=CalendarYear,MONTH(OctSun1+27)=10),OctSun1+27,""))</f>
        <v>45590</v>
      </c>
      <c r="H300" s="14">
        <f>IF(DAY(OctSun1)=1,IF(AND(YEAR(OctSun1+21)=CalendarYear,MONTH(OctSun1+21)=10),OctSun1+21,""),IF(AND(YEAR(OctSun1+28)=CalendarYear,MONTH(OctSun1+28)=10),OctSun1+28,""))</f>
        <v>45591</v>
      </c>
      <c r="I300" s="14">
        <f>IF(DAY(OctSun1)=1,IF(AND(YEAR(OctSun1+22)=CalendarYear,MONTH(OctSun1+22)=10),OctSun1+22,""),IF(AND(YEAR(OctSun1+29)=CalendarYear,MONTH(OctSun1+29)=10),OctSun1+29,""))</f>
        <v>45592</v>
      </c>
    </row>
    <row r="301" spans="2:9" s="5" customFormat="1" ht="20" customHeight="1" x14ac:dyDescent="0.4">
      <c r="B301" s="96"/>
      <c r="C301" s="15" t="s">
        <v>2</v>
      </c>
      <c r="D301" s="15" t="s">
        <v>3</v>
      </c>
      <c r="E301" s="15" t="s">
        <v>4</v>
      </c>
      <c r="F301" s="15" t="s">
        <v>5</v>
      </c>
      <c r="G301" s="15" t="s">
        <v>6</v>
      </c>
      <c r="H301" s="15" t="s">
        <v>7</v>
      </c>
      <c r="I301" s="15" t="s">
        <v>1</v>
      </c>
    </row>
    <row r="302" spans="2:9" ht="20" customHeight="1" x14ac:dyDescent="0.4">
      <c r="B302" s="68" t="s">
        <v>38</v>
      </c>
      <c r="C302" s="10"/>
      <c r="D302" s="10"/>
      <c r="E302" s="10"/>
      <c r="F302" s="10"/>
      <c r="G302" s="10"/>
      <c r="H302" s="10"/>
      <c r="I302" s="10"/>
    </row>
    <row r="303" spans="2:9" ht="20" customHeight="1" x14ac:dyDescent="0.4">
      <c r="B303" s="69" t="s">
        <v>39</v>
      </c>
      <c r="C303" s="11"/>
      <c r="D303" s="11"/>
      <c r="E303" s="11"/>
      <c r="F303" s="11"/>
      <c r="G303" s="11"/>
      <c r="H303" s="11"/>
      <c r="I303" s="11"/>
    </row>
    <row r="304" spans="2:9" ht="20" customHeight="1" x14ac:dyDescent="0.4">
      <c r="B304" s="70" t="s">
        <v>40</v>
      </c>
      <c r="C304" s="11"/>
      <c r="D304" s="11"/>
      <c r="E304" s="11"/>
      <c r="F304" s="11"/>
      <c r="G304" s="11"/>
      <c r="H304" s="11"/>
      <c r="I304" s="11"/>
    </row>
    <row r="305" spans="2:9" ht="20" customHeight="1" x14ac:dyDescent="0.4">
      <c r="B305" s="71"/>
    </row>
    <row r="306" spans="2:9" s="5" customFormat="1" ht="20" customHeight="1" x14ac:dyDescent="0.4">
      <c r="B306" s="95"/>
      <c r="C306" s="14">
        <f>IF(DAY(OctSun1)=1,IF(AND(YEAR(OctSun1+23)=CalendarYear,MONTH(OctSun1+23)=10),OctSun1+23,""),IF(AND(YEAR(OctSun1+30)=CalendarYear,MONTH(OctSun1+30)=10),OctSun1+30,""))</f>
        <v>45593</v>
      </c>
      <c r="D306" s="14">
        <f>IF(DAY(OctSun1)=1,IF(AND(YEAR(OctSun1+24)=CalendarYear,MONTH(OctSun1+24)=10),OctSun1+24,""),IF(AND(YEAR(OctSun1+31)=CalendarYear,MONTH(OctSun1+31)=10),OctSun1+31,""))</f>
        <v>45594</v>
      </c>
      <c r="E306" s="12">
        <f>IF(DAY(OctSun1)=1,IF(AND(YEAR(OctSun1+25)=CalendarYear,MONTH(OctSun1+25)=10),OctSun1+25,""),IF(AND(YEAR(OctSun1+32)=CalendarYear,MONTH(OctSun1+32)=10),OctSun1+32,""))</f>
        <v>45595</v>
      </c>
      <c r="F306" s="7">
        <f>IF(DAY(OctSun1)=1,IF(AND(YEAR(OctSun1+26)=CalendarYear,MONTH(OctSun1+26)=10),OctSun1+26,""),IF(AND(YEAR(OctSun1+33)=CalendarYear,MONTH(OctSun1+33)=10),OctSun1+33,""))</f>
        <v>45596</v>
      </c>
      <c r="G306" s="57"/>
      <c r="H306" s="57"/>
      <c r="I306" s="57"/>
    </row>
    <row r="307" spans="2:9" s="5" customFormat="1" ht="20" customHeight="1" x14ac:dyDescent="0.4">
      <c r="B307" s="96"/>
      <c r="C307" s="15" t="s">
        <v>2</v>
      </c>
      <c r="D307" s="15" t="s">
        <v>3</v>
      </c>
      <c r="E307" s="13" t="s">
        <v>4</v>
      </c>
      <c r="F307" s="6" t="s">
        <v>5</v>
      </c>
      <c r="G307" s="58"/>
      <c r="H307" s="58"/>
      <c r="I307" s="58"/>
    </row>
    <row r="308" spans="2:9" ht="20" customHeight="1" x14ac:dyDescent="0.4">
      <c r="B308" s="68" t="s">
        <v>38</v>
      </c>
      <c r="C308" s="10"/>
      <c r="D308" s="10"/>
      <c r="E308" s="10"/>
      <c r="F308" s="10"/>
      <c r="G308" s="10"/>
      <c r="H308" s="10"/>
      <c r="I308" s="10"/>
    </row>
    <row r="309" spans="2:9" ht="20" customHeight="1" x14ac:dyDescent="0.4">
      <c r="B309" s="69" t="s">
        <v>39</v>
      </c>
      <c r="C309" s="11"/>
      <c r="D309" s="11"/>
      <c r="E309" s="11"/>
      <c r="F309" s="11"/>
      <c r="G309" s="11"/>
      <c r="H309" s="11"/>
      <c r="I309" s="11"/>
    </row>
    <row r="310" spans="2:9" ht="20" customHeight="1" x14ac:dyDescent="0.4">
      <c r="B310" s="70" t="s">
        <v>40</v>
      </c>
      <c r="C310" s="11"/>
      <c r="D310" s="11"/>
      <c r="E310" s="11"/>
      <c r="F310" s="11"/>
      <c r="G310" s="11"/>
      <c r="H310" s="11"/>
      <c r="I310" s="11"/>
    </row>
    <row r="311" spans="2:9" ht="20" customHeight="1" x14ac:dyDescent="0.4">
      <c r="B311" s="71"/>
    </row>
    <row r="312" spans="2:9" s="5" customFormat="1" ht="20" customHeight="1" x14ac:dyDescent="0.4">
      <c r="B312" s="72">
        <f>DATE(CalendarYear,11,1)</f>
        <v>45597</v>
      </c>
      <c r="C312" s="12"/>
      <c r="D312" s="12" t="str">
        <f>IF(DAY(NovSun1)=1,"",IF(AND(YEAR(NovSun1+1)=CalendarYear,MONTH(NovSun1+1)=11),NovSun1+1,""))</f>
        <v/>
      </c>
      <c r="E312" s="12" t="str">
        <f>IF(DAY(NovSun1)=1,"",IF(AND(YEAR(NovSun1+2)=CalendarYear,MONTH(NovSun1+2)=11),NovSun1+2,""))</f>
        <v/>
      </c>
      <c r="F312" s="12" t="str">
        <f>IF(DAY(NovSun1)=1,"",IF(AND(YEAR(NovSun1+3)=CalendarYear,MONTH(NovSun1+3)=11),NovSun1+3,""))</f>
        <v/>
      </c>
      <c r="G312" s="14">
        <f>IF(DAY(NovSun1)=1,"",IF(AND(YEAR(NovSun1+6)=CalendarYear,MONTH(NovSun1+6)=11),NovSun1+6,""))</f>
        <v>45597</v>
      </c>
      <c r="H312" s="14">
        <f>IF(DAY(NovSun1)=1,IF(AND(YEAR(NovSun1)=CalendarYear,MONTH(NovSun1)=11),NovSun1,""),IF(AND(YEAR(NovSun1+7)=CalendarYear,MONTH(NovSun1+7)=11),NovSun1+7,""))</f>
        <v>45598</v>
      </c>
      <c r="I312" s="14">
        <f>IF(DAY(NovSun1)=1,IF(AND(YEAR(NovSun1+1)=CalendarYear,MONTH(NovSun1+1)=11),NovSun1+1,""),IF(AND(YEAR(NovSun1+8)=CalendarYear,MONTH(NovSun1+8)=11),NovSun1+8,""))</f>
        <v>45599</v>
      </c>
    </row>
    <row r="313" spans="2:9" s="5" customFormat="1" ht="20" customHeight="1" x14ac:dyDescent="0.4">
      <c r="B313" s="73"/>
      <c r="C313" s="13"/>
      <c r="D313" s="13" t="s">
        <v>1</v>
      </c>
      <c r="E313" s="13" t="s">
        <v>2</v>
      </c>
      <c r="F313" s="13" t="s">
        <v>3</v>
      </c>
      <c r="G313" s="15" t="s">
        <v>6</v>
      </c>
      <c r="H313" s="15" t="s">
        <v>7</v>
      </c>
      <c r="I313" s="15" t="s">
        <v>1</v>
      </c>
    </row>
    <row r="314" spans="2:9" ht="20" customHeight="1" x14ac:dyDescent="0.4">
      <c r="B314" s="68" t="s">
        <v>38</v>
      </c>
      <c r="C314" s="10"/>
      <c r="D314" s="10"/>
      <c r="E314" s="10"/>
      <c r="F314" s="10"/>
      <c r="G314" s="10"/>
      <c r="H314" s="10"/>
      <c r="I314" s="10"/>
    </row>
    <row r="315" spans="2:9" ht="20" customHeight="1" x14ac:dyDescent="0.4">
      <c r="B315" s="69" t="s">
        <v>39</v>
      </c>
      <c r="C315" s="11"/>
      <c r="D315" s="11"/>
      <c r="E315" s="11"/>
      <c r="F315" s="11"/>
      <c r="G315" s="11"/>
      <c r="H315" s="11"/>
      <c r="I315" s="11"/>
    </row>
    <row r="316" spans="2:9" ht="20" customHeight="1" x14ac:dyDescent="0.4">
      <c r="B316" s="70" t="s">
        <v>40</v>
      </c>
      <c r="C316" s="11"/>
      <c r="D316" s="11"/>
      <c r="E316" s="11"/>
      <c r="F316" s="11"/>
      <c r="G316" s="11"/>
      <c r="H316" s="11"/>
      <c r="I316" s="11"/>
    </row>
    <row r="317" spans="2:9" ht="20" customHeight="1" x14ac:dyDescent="0.4">
      <c r="B317" s="71"/>
    </row>
    <row r="318" spans="2:9" s="5" customFormat="1" ht="20" customHeight="1" x14ac:dyDescent="0.4">
      <c r="B318" s="95"/>
      <c r="C318" s="14">
        <f>IF(DAY(NovSun1)=1,IF(AND(YEAR(NovSun1+2)=CalendarYear,MONTH(NovSun1+2)=11),NovSun1+2,""),IF(AND(YEAR(NovSun1+9)=CalendarYear,MONTH(NovSun1+9)=11),NovSun1+9,""))</f>
        <v>45600</v>
      </c>
      <c r="D318" s="14">
        <f>IF(DAY(NovSun1)=1,IF(AND(YEAR(NovSun1+3)=CalendarYear,MONTH(NovSun1+3)=11),NovSun1+3,""),IF(AND(YEAR(NovSun1+10)=CalendarYear,MONTH(NovSun1+10)=11),NovSun1+10,""))</f>
        <v>45601</v>
      </c>
      <c r="E318" s="14">
        <f>IF(DAY(NovSun1)=1,IF(AND(YEAR(NovSun1+4)=CalendarYear,MONTH(NovSun1+4)=11),NovSun1+4,""),IF(AND(YEAR(NovSun1+11)=CalendarYear,MONTH(NovSun1+11)=11),NovSun1+11,""))</f>
        <v>45602</v>
      </c>
      <c r="F318" s="14">
        <f>IF(DAY(NovSun1)=1,IF(AND(YEAR(NovSun1+5)=CalendarYear,MONTH(NovSun1+5)=11),NovSun1+5,""),IF(AND(YEAR(NovSun1+12)=CalendarYear,MONTH(NovSun1+12)=11),NovSun1+12,""))</f>
        <v>45603</v>
      </c>
      <c r="G318" s="14">
        <f>IF(DAY(NovSun1)=1,IF(AND(YEAR(NovSun1+6)=CalendarYear,MONTH(NovSun1+6)=11),NovSun1+6,""),IF(AND(YEAR(NovSun1+13)=CalendarYear,MONTH(NovSun1+13)=11),NovSun1+13,""))</f>
        <v>45604</v>
      </c>
      <c r="H318" s="14">
        <f>IF(DAY(NovSun1)=1,IF(AND(YEAR(NovSun1+7)=CalendarYear,MONTH(NovSun1+7)=11),NovSun1+7,""),IF(AND(YEAR(NovSun1+14)=CalendarYear,MONTH(NovSun1+14)=11),NovSun1+14,""))</f>
        <v>45605</v>
      </c>
      <c r="I318" s="14">
        <f>IF(DAY(NovSun1)=1,IF(AND(YEAR(NovSun1+8)=CalendarYear,MONTH(NovSun1+8)=11),NovSun1+8,""),IF(AND(YEAR(NovSun1+15)=CalendarYear,MONTH(NovSun1+15)=11),NovSun1+15,""))</f>
        <v>45606</v>
      </c>
    </row>
    <row r="319" spans="2:9" s="5" customFormat="1" ht="20" customHeight="1" x14ac:dyDescent="0.4">
      <c r="B319" s="96"/>
      <c r="C319" s="15" t="s">
        <v>2</v>
      </c>
      <c r="D319" s="15" t="s">
        <v>3</v>
      </c>
      <c r="E319" s="15" t="s">
        <v>4</v>
      </c>
      <c r="F319" s="15" t="s">
        <v>5</v>
      </c>
      <c r="G319" s="15" t="s">
        <v>6</v>
      </c>
      <c r="H319" s="15" t="s">
        <v>7</v>
      </c>
      <c r="I319" s="15" t="s">
        <v>1</v>
      </c>
    </row>
    <row r="320" spans="2:9" ht="20" customHeight="1" x14ac:dyDescent="0.4">
      <c r="B320" s="68" t="s">
        <v>38</v>
      </c>
      <c r="C320" s="10"/>
      <c r="D320" s="10"/>
      <c r="E320" s="10"/>
      <c r="F320" s="10"/>
      <c r="G320" s="10"/>
      <c r="H320" s="10"/>
      <c r="I320" s="10"/>
    </row>
    <row r="321" spans="2:9" ht="20" customHeight="1" x14ac:dyDescent="0.4">
      <c r="B321" s="69" t="s">
        <v>39</v>
      </c>
      <c r="C321" s="11"/>
      <c r="D321" s="11"/>
      <c r="E321" s="11"/>
      <c r="F321" s="11"/>
      <c r="G321" s="11"/>
      <c r="H321" s="11"/>
      <c r="I321" s="11"/>
    </row>
    <row r="322" spans="2:9" ht="20" customHeight="1" x14ac:dyDescent="0.4">
      <c r="B322" s="70" t="s">
        <v>40</v>
      </c>
      <c r="C322" s="11"/>
      <c r="D322" s="11"/>
      <c r="E322" s="11"/>
      <c r="F322" s="11"/>
      <c r="G322" s="11"/>
      <c r="H322" s="11"/>
      <c r="I322" s="11"/>
    </row>
    <row r="323" spans="2:9" ht="20" customHeight="1" x14ac:dyDescent="0.4">
      <c r="B323" s="71"/>
    </row>
    <row r="324" spans="2:9" s="5" customFormat="1" ht="20" customHeight="1" x14ac:dyDescent="0.4">
      <c r="B324" s="95"/>
      <c r="C324" s="14">
        <f>IF(DAY(NovSun1)=1,IF(AND(YEAR(NovSun1+9)=CalendarYear,MONTH(NovSun1+9)=11),NovSun1+9,""),IF(AND(YEAR(NovSun1+16)=CalendarYear,MONTH(NovSun1+16)=11),NovSun1+16,""))</f>
        <v>45607</v>
      </c>
      <c r="D324" s="14">
        <f>IF(DAY(NovSun1)=1,IF(AND(YEAR(NovSun1+10)=CalendarYear,MONTH(NovSun1+10)=11),NovSun1+10,""),IF(AND(YEAR(NovSun1+17)=CalendarYear,MONTH(NovSun1+17)=11),NovSun1+17,""))</f>
        <v>45608</v>
      </c>
      <c r="E324" s="14">
        <f>IF(DAY(NovSun1)=1,IF(AND(YEAR(NovSun1+11)=CalendarYear,MONTH(NovSun1+11)=11),NovSun1+11,""),IF(AND(YEAR(NovSun1+18)=CalendarYear,MONTH(NovSun1+18)=11),NovSun1+18,""))</f>
        <v>45609</v>
      </c>
      <c r="F324" s="14">
        <f>IF(DAY(NovSun1)=1,IF(AND(YEAR(NovSun1+12)=CalendarYear,MONTH(NovSun1+12)=11),NovSun1+12,""),IF(AND(YEAR(NovSun1+19)=CalendarYear,MONTH(NovSun1+19)=11),NovSun1+19,""))</f>
        <v>45610</v>
      </c>
      <c r="G324" s="14">
        <f>IF(DAY(NovSun1)=1,IF(AND(YEAR(NovSun1+13)=CalendarYear,MONTH(NovSun1+13)=11),NovSun1+13,""),IF(AND(YEAR(NovSun1+20)=CalendarYear,MONTH(NovSun1+20)=11),NovSun1+20,""))</f>
        <v>45611</v>
      </c>
      <c r="H324" s="14">
        <f>IF(DAY(NovSun1)=1,IF(AND(YEAR(NovSun1+14)=CalendarYear,MONTH(NovSun1+14)=11),NovSun1+14,""),IF(AND(YEAR(NovSun1+21)=CalendarYear,MONTH(NovSun1+21)=11),NovSun1+21,""))</f>
        <v>45612</v>
      </c>
      <c r="I324" s="14">
        <f>IF(DAY(NovSun1)=1,IF(AND(YEAR(NovSun1+15)=CalendarYear,MONTH(NovSun1+15)=11),NovSun1+15,""),IF(AND(YEAR(NovSun1+22)=CalendarYear,MONTH(NovSun1+22)=11),NovSun1+22,""))</f>
        <v>45613</v>
      </c>
    </row>
    <row r="325" spans="2:9" s="5" customFormat="1" ht="20" customHeight="1" x14ac:dyDescent="0.4">
      <c r="B325" s="96"/>
      <c r="C325" s="15" t="s">
        <v>2</v>
      </c>
      <c r="D325" s="15" t="s">
        <v>3</v>
      </c>
      <c r="E325" s="15" t="s">
        <v>4</v>
      </c>
      <c r="F325" s="15" t="s">
        <v>5</v>
      </c>
      <c r="G325" s="15" t="s">
        <v>6</v>
      </c>
      <c r="H325" s="15" t="s">
        <v>7</v>
      </c>
      <c r="I325" s="15" t="s">
        <v>1</v>
      </c>
    </row>
    <row r="326" spans="2:9" ht="20" customHeight="1" x14ac:dyDescent="0.4">
      <c r="B326" s="68" t="s">
        <v>38</v>
      </c>
      <c r="C326" s="10"/>
      <c r="D326" s="10"/>
      <c r="E326" s="10"/>
      <c r="F326" s="10"/>
      <c r="G326" s="10"/>
      <c r="H326" s="10"/>
      <c r="I326" s="10"/>
    </row>
    <row r="327" spans="2:9" ht="20" customHeight="1" x14ac:dyDescent="0.4">
      <c r="B327" s="69" t="s">
        <v>39</v>
      </c>
      <c r="C327" s="11"/>
      <c r="D327" s="11"/>
      <c r="E327" s="11"/>
      <c r="F327" s="11"/>
      <c r="G327" s="11"/>
      <c r="H327" s="11"/>
      <c r="I327" s="11"/>
    </row>
    <row r="328" spans="2:9" ht="20" customHeight="1" x14ac:dyDescent="0.4">
      <c r="B328" s="70" t="s">
        <v>40</v>
      </c>
      <c r="C328" s="11"/>
      <c r="D328" s="11"/>
      <c r="E328" s="11"/>
      <c r="F328" s="11"/>
      <c r="G328" s="11"/>
      <c r="H328" s="11"/>
      <c r="I328" s="11"/>
    </row>
    <row r="329" spans="2:9" ht="20" customHeight="1" x14ac:dyDescent="0.4">
      <c r="B329" s="71"/>
    </row>
    <row r="330" spans="2:9" s="5" customFormat="1" ht="20" customHeight="1" x14ac:dyDescent="0.4">
      <c r="B330" s="95"/>
      <c r="C330" s="14">
        <f>IF(DAY(NovSun1)=1,IF(AND(YEAR(NovSun1+16)=CalendarYear,MONTH(NovSun1+16)=11),NovSun1+16,""),IF(AND(YEAR(NovSun1+23)=CalendarYear,MONTH(NovSun1+23)=11),NovSun1+23,""))</f>
        <v>45614</v>
      </c>
      <c r="D330" s="14">
        <f>IF(DAY(NovSun1)=1,IF(AND(YEAR(NovSun1+17)=CalendarYear,MONTH(NovSun1+17)=11),NovSun1+17,""),IF(AND(YEAR(NovSun1+24)=CalendarYear,MONTH(NovSun1+24)=11),NovSun1+24,""))</f>
        <v>45615</v>
      </c>
      <c r="E330" s="14">
        <f>IF(DAY(NovSun1)=1,IF(AND(YEAR(NovSun1+18)=CalendarYear,MONTH(NovSun1+18)=11),NovSun1+18,""),IF(AND(YEAR(NovSun1+25)=CalendarYear,MONTH(NovSun1+25)=11),NovSun1+25,""))</f>
        <v>45616</v>
      </c>
      <c r="F330" s="14">
        <f>IF(DAY(NovSun1)=1,IF(AND(YEAR(NovSun1+19)=CalendarYear,MONTH(NovSun1+19)=11),NovSun1+19,""),IF(AND(YEAR(NovSun1+26)=CalendarYear,MONTH(NovSun1+26)=11),NovSun1+26,""))</f>
        <v>45617</v>
      </c>
      <c r="G330" s="14">
        <f>IF(DAY(NovSun1)=1,IF(AND(YEAR(NovSun1+20)=CalendarYear,MONTH(NovSun1+20)=11),NovSun1+20,""),IF(AND(YEAR(NovSun1+27)=CalendarYear,MONTH(NovSun1+27)=11),NovSun1+27,""))</f>
        <v>45618</v>
      </c>
      <c r="H330" s="14">
        <f>IF(DAY(NovSun1)=1,IF(AND(YEAR(NovSun1+21)=CalendarYear,MONTH(NovSun1+21)=11),NovSun1+21,""),IF(AND(YEAR(NovSun1+28)=CalendarYear,MONTH(NovSun1+28)=11),NovSun1+28,""))</f>
        <v>45619</v>
      </c>
      <c r="I330" s="14">
        <f>IF(DAY(NovSun1)=1,IF(AND(YEAR(NovSun1+22)=CalendarYear,MONTH(NovSun1+22)=11),NovSun1+22,""),IF(AND(YEAR(NovSun1+29)=CalendarYear,MONTH(NovSun1+29)=11),NovSun1+29,""))</f>
        <v>45620</v>
      </c>
    </row>
    <row r="331" spans="2:9" s="5" customFormat="1" ht="20" customHeight="1" x14ac:dyDescent="0.4">
      <c r="B331" s="96"/>
      <c r="C331" s="15" t="s">
        <v>2</v>
      </c>
      <c r="D331" s="15" t="s">
        <v>3</v>
      </c>
      <c r="E331" s="15" t="s">
        <v>4</v>
      </c>
      <c r="F331" s="15" t="s">
        <v>5</v>
      </c>
      <c r="G331" s="15" t="s">
        <v>6</v>
      </c>
      <c r="H331" s="15" t="s">
        <v>7</v>
      </c>
      <c r="I331" s="15" t="s">
        <v>1</v>
      </c>
    </row>
    <row r="332" spans="2:9" ht="20" customHeight="1" x14ac:dyDescent="0.4">
      <c r="B332" s="68" t="s">
        <v>38</v>
      </c>
      <c r="C332" s="10"/>
      <c r="D332" s="10"/>
      <c r="E332" s="10"/>
      <c r="F332" s="10"/>
      <c r="G332" s="10"/>
      <c r="H332" s="10"/>
      <c r="I332" s="10"/>
    </row>
    <row r="333" spans="2:9" ht="20" customHeight="1" x14ac:dyDescent="0.4">
      <c r="B333" s="69" t="s">
        <v>39</v>
      </c>
      <c r="C333" s="11"/>
      <c r="D333" s="11"/>
      <c r="E333" s="11"/>
      <c r="F333" s="11"/>
      <c r="G333" s="11"/>
      <c r="H333" s="11"/>
      <c r="I333" s="11"/>
    </row>
    <row r="334" spans="2:9" ht="20" customHeight="1" x14ac:dyDescent="0.4">
      <c r="B334" s="70" t="s">
        <v>40</v>
      </c>
      <c r="C334" s="11"/>
      <c r="D334" s="11"/>
      <c r="E334" s="11"/>
      <c r="F334" s="11"/>
      <c r="G334" s="11"/>
      <c r="H334" s="11"/>
      <c r="I334" s="11"/>
    </row>
    <row r="335" spans="2:9" ht="20" customHeight="1" x14ac:dyDescent="0.4">
      <c r="B335" s="71"/>
    </row>
    <row r="336" spans="2:9" s="5" customFormat="1" ht="20" customHeight="1" x14ac:dyDescent="0.4">
      <c r="B336" s="95"/>
      <c r="C336" s="14">
        <f>IF(DAY(NovSun1)=1,IF(AND(YEAR(NovSun1+23)=CalendarYear,MONTH(NovSun1+23)=11),NovSun1+23,""),IF(AND(YEAR(NovSun1+30)=CalendarYear,MONTH(NovSun1+30)=11),NovSun1+30,""))</f>
        <v>45621</v>
      </c>
      <c r="D336" s="14">
        <f>IF(DAY(NovSun1)=1,IF(AND(YEAR(NovSun1+24)=CalendarYear,MONTH(NovSun1+24)=11),NovSun1+24,""),IF(AND(YEAR(NovSun1+31)=CalendarYear,MONTH(NovSun1+31)=11),NovSun1+31,""))</f>
        <v>45622</v>
      </c>
      <c r="E336" s="14">
        <f>IF(DAY(NovSun1)=1,IF(AND(YEAR(NovSun1+25)=CalendarYear,MONTH(NovSun1+25)=11),NovSun1+25,""),IF(AND(YEAR(NovSun1+32)=CalendarYear,MONTH(NovSun1+32)=11),NovSun1+32,""))</f>
        <v>45623</v>
      </c>
      <c r="F336" s="14">
        <f>IF(DAY(NovSun1)=1,IF(AND(YEAR(NovSun1+26)=CalendarYear,MONTH(NovSun1+26)=11),NovSun1+26,""),IF(AND(YEAR(NovSun1+33)=CalendarYear,MONTH(NovSun1+33)=11),NovSun1+33,""))</f>
        <v>45624</v>
      </c>
      <c r="G336" s="12">
        <f>IF(DAY(NovSun1)=1,IF(AND(YEAR(NovSun1+27)=CalendarYear,MONTH(NovSun1+27)=11),NovSun1+27,""),IF(AND(YEAR(NovSun1+34)=CalendarYear,MONTH(NovSun1+34)=11),NovSun1+34,""))</f>
        <v>45625</v>
      </c>
      <c r="H336" s="7">
        <f>IF(DAY(NovSun1)=1,IF(AND(YEAR(NovSun1+28)=CalendarYear,MONTH(NovSun1+28)=11),NovSun1+28,""),IF(AND(YEAR(NovSun1+35)=CalendarYear,MONTH(NovSun1+35)=11),NovSun1+35,""))</f>
        <v>45626</v>
      </c>
      <c r="I336" s="57"/>
    </row>
    <row r="337" spans="2:9" s="5" customFormat="1" ht="20" customHeight="1" x14ac:dyDescent="0.4">
      <c r="B337" s="96"/>
      <c r="C337" s="15" t="s">
        <v>2</v>
      </c>
      <c r="D337" s="15" t="s">
        <v>3</v>
      </c>
      <c r="E337" s="15" t="s">
        <v>4</v>
      </c>
      <c r="F337" s="15" t="s">
        <v>5</v>
      </c>
      <c r="G337" s="13" t="s">
        <v>6</v>
      </c>
      <c r="H337" s="6" t="s">
        <v>7</v>
      </c>
      <c r="I337" s="58"/>
    </row>
    <row r="338" spans="2:9" ht="20" customHeight="1" x14ac:dyDescent="0.4">
      <c r="B338" s="68" t="s">
        <v>38</v>
      </c>
      <c r="C338" s="10"/>
      <c r="D338" s="10"/>
      <c r="E338" s="10"/>
      <c r="F338" s="10"/>
      <c r="G338" s="10"/>
      <c r="H338" s="10"/>
      <c r="I338" s="10"/>
    </row>
    <row r="339" spans="2:9" ht="20" customHeight="1" x14ac:dyDescent="0.4">
      <c r="B339" s="69" t="s">
        <v>39</v>
      </c>
      <c r="C339" s="11"/>
      <c r="D339" s="11"/>
      <c r="E339" s="11"/>
      <c r="F339" s="11"/>
      <c r="G339" s="11"/>
      <c r="H339" s="11"/>
      <c r="I339" s="11"/>
    </row>
    <row r="340" spans="2:9" ht="20" customHeight="1" x14ac:dyDescent="0.4">
      <c r="B340" s="70" t="s">
        <v>40</v>
      </c>
      <c r="C340" s="11"/>
      <c r="D340" s="11"/>
      <c r="E340" s="11"/>
      <c r="F340" s="11"/>
      <c r="G340" s="11"/>
      <c r="H340" s="11"/>
      <c r="I340" s="11"/>
    </row>
    <row r="341" spans="2:9" ht="20" customHeight="1" x14ac:dyDescent="0.4">
      <c r="B341" s="71"/>
    </row>
    <row r="342" spans="2:9" s="5" customFormat="1" ht="20" customHeight="1" x14ac:dyDescent="0.4">
      <c r="B342" s="72">
        <f>DATE(CalendarYear,12,1)</f>
        <v>45627</v>
      </c>
      <c r="C342" s="57"/>
      <c r="D342" s="57"/>
      <c r="E342" s="57"/>
      <c r="F342" s="57"/>
      <c r="G342" s="57"/>
      <c r="H342" s="57"/>
      <c r="I342" s="12">
        <f>IF(DAY(DecSun1)=1,"",IF(AND(YEAR(DecSun1+1)=CalendarYear,MONTH(DecSun1+1)=12),DecSun1+1,""))</f>
        <v>45627</v>
      </c>
    </row>
    <row r="343" spans="2:9" s="5" customFormat="1" ht="20" customHeight="1" x14ac:dyDescent="0.4">
      <c r="B343" s="73"/>
      <c r="C343" s="58"/>
      <c r="D343" s="58"/>
      <c r="E343" s="58"/>
      <c r="F343" s="58"/>
      <c r="G343" s="58"/>
      <c r="H343" s="58"/>
      <c r="I343" s="13" t="s">
        <v>1</v>
      </c>
    </row>
    <row r="344" spans="2:9" ht="20" customHeight="1" x14ac:dyDescent="0.4">
      <c r="B344" s="68" t="s">
        <v>38</v>
      </c>
      <c r="C344" s="10"/>
      <c r="D344" s="10"/>
      <c r="E344" s="10"/>
      <c r="F344" s="10"/>
      <c r="G344" s="10"/>
      <c r="H344" s="10"/>
      <c r="I344" s="10"/>
    </row>
    <row r="345" spans="2:9" ht="20" customHeight="1" x14ac:dyDescent="0.4">
      <c r="B345" s="69" t="s">
        <v>39</v>
      </c>
      <c r="C345" s="11"/>
      <c r="D345" s="11"/>
      <c r="E345" s="11"/>
      <c r="F345" s="11"/>
      <c r="G345" s="11"/>
      <c r="H345" s="11"/>
      <c r="I345" s="11"/>
    </row>
    <row r="346" spans="2:9" ht="20" customHeight="1" x14ac:dyDescent="0.4">
      <c r="B346" s="70" t="s">
        <v>40</v>
      </c>
      <c r="C346" s="11"/>
      <c r="D346" s="11"/>
      <c r="E346" s="11"/>
      <c r="F346" s="11"/>
      <c r="G346" s="11"/>
      <c r="H346" s="11"/>
      <c r="I346" s="11"/>
    </row>
    <row r="347" spans="2:9" ht="20" customHeight="1" x14ac:dyDescent="0.4"/>
    <row r="348" spans="2:9" s="5" customFormat="1" ht="20" customHeight="1" x14ac:dyDescent="0.4">
      <c r="B348" s="95"/>
      <c r="C348" s="12">
        <f>IF(DAY(DecSun1)=1,"",IF(AND(YEAR(DecSun1+2)=CalendarYear,MONTH(DecSun1+2)=12),DecSun1+2,""))</f>
        <v>45628</v>
      </c>
      <c r="D348" s="12">
        <f>IF(DAY(DecSun1)=1,"",IF(AND(YEAR(DecSun1+3)=CalendarYear,MONTH(DecSun1+3)=12),DecSun1+3,""))</f>
        <v>45629</v>
      </c>
      <c r="E348" s="12">
        <f>IF(DAY(DecSun1)=1,"",IF(AND(YEAR(DecSun1+4)=CalendarYear,MONTH(DecSun1+4)=12),DecSun1+4,""))</f>
        <v>45630</v>
      </c>
      <c r="F348" s="12">
        <f>IF(DAY(DecSun1)=1,"",IF(AND(YEAR(DecSun1+5)=CalendarYear,MONTH(DecSun1+5)=12),DecSun1+5,""))</f>
        <v>45631</v>
      </c>
      <c r="G348" s="14">
        <f>IF(DAY(DecSun1)=1,"",IF(AND(YEAR(DecSun1+6)=CalendarYear,MONTH(DecSun1+6)=12),DecSun1+6,""))</f>
        <v>45632</v>
      </c>
      <c r="H348" s="14">
        <f>IF(DAY(DecSun1)=1,IF(AND(YEAR(DecSun1)=CalendarYear,MONTH(DecSun1)=12),DecSun1,""),IF(AND(YEAR(DecSun1+7)=CalendarYear,MONTH(DecSun1+7)=12),DecSun1+7,""))</f>
        <v>45633</v>
      </c>
      <c r="I348" s="14">
        <f>IF(DAY(DecSun1)=1,IF(AND(YEAR(DecSun1+1)=CalendarYear,MONTH(DecSun1+1)=12),DecSun1+1,""),IF(AND(YEAR(DecSun1+8)=CalendarYear,MONTH(DecSun1+8)=12),DecSun1+8,""))</f>
        <v>45634</v>
      </c>
    </row>
    <row r="349" spans="2:9" s="5" customFormat="1" ht="20" customHeight="1" x14ac:dyDescent="0.4">
      <c r="B349" s="96"/>
      <c r="C349" s="13" t="s">
        <v>2</v>
      </c>
      <c r="D349" s="13" t="s">
        <v>3</v>
      </c>
      <c r="E349" s="13" t="s">
        <v>4</v>
      </c>
      <c r="F349" s="13" t="s">
        <v>5</v>
      </c>
      <c r="G349" s="15" t="s">
        <v>6</v>
      </c>
      <c r="H349" s="15" t="s">
        <v>7</v>
      </c>
      <c r="I349" s="15" t="s">
        <v>1</v>
      </c>
    </row>
    <row r="350" spans="2:9" ht="20" customHeight="1" x14ac:dyDescent="0.4">
      <c r="B350" s="68" t="s">
        <v>38</v>
      </c>
      <c r="C350" s="10"/>
      <c r="D350" s="10"/>
      <c r="E350" s="10"/>
      <c r="F350" s="10"/>
      <c r="G350" s="10"/>
      <c r="H350" s="10"/>
      <c r="I350" s="10"/>
    </row>
    <row r="351" spans="2:9" ht="20" customHeight="1" x14ac:dyDescent="0.4">
      <c r="B351" s="69" t="s">
        <v>39</v>
      </c>
      <c r="C351" s="11"/>
      <c r="D351" s="11"/>
      <c r="E351" s="11"/>
      <c r="F351" s="11"/>
      <c r="G351" s="11"/>
      <c r="H351" s="11"/>
      <c r="I351" s="11"/>
    </row>
    <row r="352" spans="2:9" ht="20" customHeight="1" x14ac:dyDescent="0.4">
      <c r="B352" s="70" t="s">
        <v>40</v>
      </c>
      <c r="C352" s="11"/>
      <c r="D352" s="11"/>
      <c r="E352" s="11"/>
      <c r="F352" s="11"/>
      <c r="G352" s="11"/>
      <c r="H352" s="11"/>
      <c r="I352" s="11"/>
    </row>
    <row r="353" spans="2:9" ht="20" customHeight="1" x14ac:dyDescent="0.4">
      <c r="B353" s="71"/>
    </row>
    <row r="354" spans="2:9" s="5" customFormat="1" ht="20" customHeight="1" x14ac:dyDescent="0.4">
      <c r="B354" s="95"/>
      <c r="C354" s="14">
        <f>IF(DAY(DecSun1)=1,IF(AND(YEAR(DecSun1+2)=CalendarYear,MONTH(DecSun1+2)=12),DecSun1+2,""),IF(AND(YEAR(DecSun1+9)=CalendarYear,MONTH(DecSun1+9)=12),DecSun1+9,""))</f>
        <v>45635</v>
      </c>
      <c r="D354" s="14">
        <f>IF(DAY(DecSun1)=1,IF(AND(YEAR(DecSun1+3)=CalendarYear,MONTH(DecSun1+3)=12),DecSun1+3,""),IF(AND(YEAR(DecSun1+10)=CalendarYear,MONTH(DecSun1+10)=12),DecSun1+10,""))</f>
        <v>45636</v>
      </c>
      <c r="E354" s="14">
        <f>IF(DAY(DecSun1)=1,IF(AND(YEAR(DecSun1+4)=CalendarYear,MONTH(DecSun1+4)=12),DecSun1+4,""),IF(AND(YEAR(DecSun1+11)=CalendarYear,MONTH(DecSun1+11)=12),DecSun1+11,""))</f>
        <v>45637</v>
      </c>
      <c r="F354" s="14">
        <f>IF(DAY(DecSun1)=1,IF(AND(YEAR(DecSun1+5)=CalendarYear,MONTH(DecSun1+5)=12),DecSun1+5,""),IF(AND(YEAR(DecSun1+12)=CalendarYear,MONTH(DecSun1+12)=12),DecSun1+12,""))</f>
        <v>45638</v>
      </c>
      <c r="G354" s="14">
        <f>IF(DAY(DecSun1)=1,IF(AND(YEAR(DecSun1+6)=CalendarYear,MONTH(DecSun1+6)=12),DecSun1+6,""),IF(AND(YEAR(DecSun1+13)=CalendarYear,MONTH(DecSun1+13)=12),DecSun1+13,""))</f>
        <v>45639</v>
      </c>
      <c r="H354" s="14">
        <f>IF(DAY(DecSun1)=1,IF(AND(YEAR(DecSun1+7)=CalendarYear,MONTH(DecSun1+7)=12),DecSun1+7,""),IF(AND(YEAR(DecSun1+14)=CalendarYear,MONTH(DecSun1+14)=12),DecSun1+14,""))</f>
        <v>45640</v>
      </c>
      <c r="I354" s="14">
        <f>IF(DAY(DecSun1)=1,IF(AND(YEAR(DecSun1+8)=CalendarYear,MONTH(DecSun1+8)=12),DecSun1+8,""),IF(AND(YEAR(DecSun1+15)=CalendarYear,MONTH(DecSun1+15)=12),DecSun1+15,""))</f>
        <v>45641</v>
      </c>
    </row>
    <row r="355" spans="2:9" s="5" customFormat="1" ht="20" customHeight="1" x14ac:dyDescent="0.4">
      <c r="B355" s="96"/>
      <c r="C355" s="15" t="s">
        <v>2</v>
      </c>
      <c r="D355" s="15" t="s">
        <v>3</v>
      </c>
      <c r="E355" s="15" t="s">
        <v>4</v>
      </c>
      <c r="F355" s="15" t="s">
        <v>5</v>
      </c>
      <c r="G355" s="15" t="s">
        <v>6</v>
      </c>
      <c r="H355" s="15" t="s">
        <v>7</v>
      </c>
      <c r="I355" s="15" t="s">
        <v>1</v>
      </c>
    </row>
    <row r="356" spans="2:9" ht="20" customHeight="1" x14ac:dyDescent="0.4">
      <c r="B356" s="68" t="s">
        <v>38</v>
      </c>
      <c r="C356" s="10"/>
      <c r="D356" s="10"/>
      <c r="E356" s="10"/>
      <c r="F356" s="10"/>
      <c r="G356" s="10"/>
      <c r="H356" s="10"/>
      <c r="I356" s="10"/>
    </row>
    <row r="357" spans="2:9" ht="20" customHeight="1" x14ac:dyDescent="0.4">
      <c r="B357" s="69" t="s">
        <v>39</v>
      </c>
      <c r="C357" s="11"/>
      <c r="D357" s="11"/>
      <c r="E357" s="11"/>
      <c r="F357" s="11"/>
      <c r="G357" s="11"/>
      <c r="H357" s="11"/>
      <c r="I357" s="11"/>
    </row>
    <row r="358" spans="2:9" ht="20" customHeight="1" x14ac:dyDescent="0.4">
      <c r="B358" s="70" t="s">
        <v>40</v>
      </c>
      <c r="C358" s="11"/>
      <c r="D358" s="11"/>
      <c r="E358" s="11"/>
      <c r="F358" s="11"/>
      <c r="G358" s="11"/>
      <c r="H358" s="11"/>
      <c r="I358" s="11"/>
    </row>
    <row r="359" spans="2:9" ht="20" customHeight="1" x14ac:dyDescent="0.4">
      <c r="B359" s="71"/>
    </row>
    <row r="360" spans="2:9" s="5" customFormat="1" ht="20" customHeight="1" x14ac:dyDescent="0.4">
      <c r="B360" s="95"/>
      <c r="C360" s="14">
        <f>IF(DAY(DecSun1)=1,IF(AND(YEAR(DecSun1+9)=CalendarYear,MONTH(DecSun1+9)=12),DecSun1+9,""),IF(AND(YEAR(DecSun1+16)=CalendarYear,MONTH(DecSun1+16)=12),DecSun1+16,""))</f>
        <v>45642</v>
      </c>
      <c r="D360" s="14">
        <f>IF(DAY(DecSun1)=1,IF(AND(YEAR(DecSun1+10)=CalendarYear,MONTH(DecSun1+10)=12),DecSun1+10,""),IF(AND(YEAR(DecSun1+17)=CalendarYear,MONTH(DecSun1+17)=12),DecSun1+17,""))</f>
        <v>45643</v>
      </c>
      <c r="E360" s="14">
        <f>IF(DAY(DecSun1)=1,IF(AND(YEAR(DecSun1+11)=CalendarYear,MONTH(DecSun1+11)=12),DecSun1+11,""),IF(AND(YEAR(DecSun1+18)=CalendarYear,MONTH(DecSun1+18)=12),DecSun1+18,""))</f>
        <v>45644</v>
      </c>
      <c r="F360" s="14">
        <f>IF(DAY(DecSun1)=1,IF(AND(YEAR(DecSun1+12)=CalendarYear,MONTH(DecSun1+12)=12),DecSun1+12,""),IF(AND(YEAR(DecSun1+19)=CalendarYear,MONTH(DecSun1+19)=12),DecSun1+19,""))</f>
        <v>45645</v>
      </c>
      <c r="G360" s="14">
        <f>IF(DAY(DecSun1)=1,IF(AND(YEAR(DecSun1+13)=CalendarYear,MONTH(DecSun1+13)=12),DecSun1+13,""),IF(AND(YEAR(DecSun1+20)=CalendarYear,MONTH(DecSun1+20)=12),DecSun1+20,""))</f>
        <v>45646</v>
      </c>
      <c r="H360" s="14">
        <f>IF(DAY(DecSun1)=1,IF(AND(YEAR(DecSun1+14)=CalendarYear,MONTH(DecSun1+14)=12),DecSun1+14,""),IF(AND(YEAR(DecSun1+21)=CalendarYear,MONTH(DecSun1+21)=12),DecSun1+21,""))</f>
        <v>45647</v>
      </c>
      <c r="I360" s="14">
        <f>IF(DAY(DecSun1)=1,IF(AND(YEAR(DecSun1+15)=CalendarYear,MONTH(DecSun1+15)=12),DecSun1+15,""),IF(AND(YEAR(DecSun1+22)=CalendarYear,MONTH(DecSun1+22)=12),DecSun1+22,""))</f>
        <v>45648</v>
      </c>
    </row>
    <row r="361" spans="2:9" s="5" customFormat="1" ht="20" customHeight="1" x14ac:dyDescent="0.4">
      <c r="B361" s="96"/>
      <c r="C361" s="15" t="s">
        <v>2</v>
      </c>
      <c r="D361" s="15" t="s">
        <v>3</v>
      </c>
      <c r="E361" s="15" t="s">
        <v>4</v>
      </c>
      <c r="F361" s="15" t="s">
        <v>5</v>
      </c>
      <c r="G361" s="15" t="s">
        <v>6</v>
      </c>
      <c r="H361" s="15" t="s">
        <v>7</v>
      </c>
      <c r="I361" s="15" t="s">
        <v>1</v>
      </c>
    </row>
    <row r="362" spans="2:9" ht="20" customHeight="1" x14ac:dyDescent="0.4">
      <c r="B362" s="68" t="s">
        <v>38</v>
      </c>
      <c r="C362" s="10"/>
      <c r="D362" s="10"/>
      <c r="E362" s="10"/>
      <c r="F362" s="10"/>
      <c r="G362" s="10"/>
      <c r="H362" s="10"/>
      <c r="I362" s="10"/>
    </row>
    <row r="363" spans="2:9" ht="20" customHeight="1" x14ac:dyDescent="0.4">
      <c r="B363" s="69" t="s">
        <v>39</v>
      </c>
      <c r="C363" s="11"/>
      <c r="D363" s="11"/>
      <c r="E363" s="11"/>
      <c r="F363" s="11"/>
      <c r="G363" s="11"/>
      <c r="H363" s="11"/>
      <c r="I363" s="11"/>
    </row>
    <row r="364" spans="2:9" ht="20" customHeight="1" x14ac:dyDescent="0.4">
      <c r="B364" s="70" t="s">
        <v>40</v>
      </c>
      <c r="C364" s="11"/>
      <c r="D364" s="11"/>
      <c r="E364" s="11"/>
      <c r="F364" s="11"/>
      <c r="G364" s="11"/>
      <c r="H364" s="11"/>
      <c r="I364" s="11"/>
    </row>
    <row r="365" spans="2:9" ht="20" customHeight="1" x14ac:dyDescent="0.4">
      <c r="B365" s="71"/>
    </row>
    <row r="366" spans="2:9" s="5" customFormat="1" ht="20" customHeight="1" x14ac:dyDescent="0.4">
      <c r="B366" s="95"/>
      <c r="C366" s="14">
        <f>IF(DAY(DecSun1)=1,IF(AND(YEAR(DecSun1+16)=CalendarYear,MONTH(DecSun1+16)=12),DecSun1+16,""),IF(AND(YEAR(DecSun1+23)=CalendarYear,MONTH(DecSun1+23)=12),DecSun1+23,""))</f>
        <v>45649</v>
      </c>
      <c r="D366" s="14">
        <f>IF(DAY(DecSun1)=1,IF(AND(YEAR(DecSun1+17)=CalendarYear,MONTH(DecSun1+17)=12),DecSun1+17,""),IF(AND(YEAR(DecSun1+24)=CalendarYear,MONTH(DecSun1+24)=12),DecSun1+24,""))</f>
        <v>45650</v>
      </c>
      <c r="E366" s="14">
        <f>IF(DAY(DecSun1)=1,IF(AND(YEAR(DecSun1+18)=CalendarYear,MONTH(DecSun1+18)=12),DecSun1+18,""),IF(AND(YEAR(DecSun1+25)=CalendarYear,MONTH(DecSun1+25)=12),DecSun1+25,""))</f>
        <v>45651</v>
      </c>
      <c r="F366" s="14">
        <f>IF(DAY(DecSun1)=1,IF(AND(YEAR(DecSun1+19)=CalendarYear,MONTH(DecSun1+19)=12),DecSun1+19,""),IF(AND(YEAR(DecSun1+26)=CalendarYear,MONTH(DecSun1+26)=12),DecSun1+26,""))</f>
        <v>45652</v>
      </c>
      <c r="G366" s="14">
        <f>IF(DAY(DecSun1)=1,IF(AND(YEAR(DecSun1+20)=CalendarYear,MONTH(DecSun1+20)=12),DecSun1+20,""),IF(AND(YEAR(DecSun1+27)=CalendarYear,MONTH(DecSun1+27)=12),DecSun1+27,""))</f>
        <v>45653</v>
      </c>
      <c r="H366" s="14">
        <f>IF(DAY(DecSun1)=1,IF(AND(YEAR(DecSun1+21)=CalendarYear,MONTH(DecSun1+21)=12),DecSun1+21,""),IF(AND(YEAR(DecSun1+28)=CalendarYear,MONTH(DecSun1+28)=12),DecSun1+28,""))</f>
        <v>45654</v>
      </c>
      <c r="I366" s="14">
        <f>IF(DAY(DecSun1)=1,IF(AND(YEAR(DecSun1+22)=CalendarYear,MONTH(DecSun1+22)=12),DecSun1+22,""),IF(AND(YEAR(DecSun1+29)=CalendarYear,MONTH(DecSun1+29)=12),DecSun1+29,""))</f>
        <v>45655</v>
      </c>
    </row>
    <row r="367" spans="2:9" s="5" customFormat="1" ht="20" customHeight="1" x14ac:dyDescent="0.4">
      <c r="B367" s="96"/>
      <c r="C367" s="15" t="s">
        <v>2</v>
      </c>
      <c r="D367" s="15" t="s">
        <v>3</v>
      </c>
      <c r="E367" s="15" t="s">
        <v>4</v>
      </c>
      <c r="F367" s="15" t="s">
        <v>5</v>
      </c>
      <c r="G367" s="15" t="s">
        <v>6</v>
      </c>
      <c r="H367" s="15" t="s">
        <v>7</v>
      </c>
      <c r="I367" s="15" t="s">
        <v>1</v>
      </c>
    </row>
    <row r="368" spans="2:9" ht="20" customHeight="1" x14ac:dyDescent="0.4">
      <c r="B368" s="68" t="s">
        <v>38</v>
      </c>
      <c r="C368" s="10"/>
      <c r="D368" s="10"/>
      <c r="E368" s="10"/>
      <c r="F368" s="10"/>
      <c r="G368" s="10"/>
      <c r="H368" s="10"/>
      <c r="I368" s="10"/>
    </row>
    <row r="369" spans="2:9" ht="20" customHeight="1" x14ac:dyDescent="0.4">
      <c r="B369" s="69" t="s">
        <v>39</v>
      </c>
      <c r="C369" s="11"/>
      <c r="D369" s="11"/>
      <c r="E369" s="11"/>
      <c r="F369" s="11"/>
      <c r="G369" s="11"/>
      <c r="H369" s="11"/>
      <c r="I369" s="11"/>
    </row>
    <row r="370" spans="2:9" ht="20" customHeight="1" x14ac:dyDescent="0.4">
      <c r="B370" s="70" t="s">
        <v>40</v>
      </c>
      <c r="C370" s="11"/>
      <c r="D370" s="11"/>
      <c r="E370" s="11"/>
      <c r="F370" s="11"/>
      <c r="G370" s="11"/>
      <c r="H370" s="11"/>
      <c r="I370" s="11"/>
    </row>
    <row r="371" spans="2:9" ht="20" customHeight="1" x14ac:dyDescent="0.4">
      <c r="B371" s="71"/>
    </row>
    <row r="372" spans="2:9" s="5" customFormat="1" ht="20" customHeight="1" x14ac:dyDescent="0.4">
      <c r="B372" s="95"/>
      <c r="C372" s="14">
        <f>IF(DAY(DecSun1)=1,IF(AND(YEAR(DecSun1+23)=CalendarYear,MONTH(DecSun1+23)=12),DecSun1+23,""),IF(AND(YEAR(DecSun1+30)=CalendarYear,MONTH(DecSun1+30)=12),DecSun1+30,""))</f>
        <v>45656</v>
      </c>
      <c r="D372" s="14">
        <f>IF(DAY(DecSun1)=1,IF(AND(YEAR(DecSun1+24)=CalendarYear,MONTH(DecSun1+24)=12),DecSun1+24,""),IF(AND(YEAR(DecSun1+31)=CalendarYear,MONTH(DecSun1+31)=12),DecSun1+31,""))</f>
        <v>45657</v>
      </c>
      <c r="E372" s="57"/>
      <c r="F372" s="57"/>
      <c r="G372" s="57"/>
      <c r="H372" s="57"/>
      <c r="I372" s="57"/>
    </row>
    <row r="373" spans="2:9" s="5" customFormat="1" ht="20" customHeight="1" x14ac:dyDescent="0.4">
      <c r="B373" s="96"/>
      <c r="C373" s="15" t="s">
        <v>2</v>
      </c>
      <c r="D373" s="15" t="s">
        <v>3</v>
      </c>
      <c r="E373" s="58"/>
      <c r="F373" s="58"/>
      <c r="G373" s="58"/>
      <c r="H373" s="58"/>
      <c r="I373" s="58"/>
    </row>
    <row r="374" spans="2:9" ht="20" customHeight="1" x14ac:dyDescent="0.4">
      <c r="B374" s="68" t="s">
        <v>38</v>
      </c>
      <c r="C374" s="10"/>
      <c r="D374" s="10"/>
      <c r="E374" s="10"/>
      <c r="F374" s="10"/>
      <c r="G374" s="10"/>
      <c r="H374" s="10"/>
      <c r="I374" s="10"/>
    </row>
    <row r="375" spans="2:9" ht="20" customHeight="1" x14ac:dyDescent="0.4">
      <c r="B375" s="69" t="s">
        <v>39</v>
      </c>
      <c r="C375" s="11"/>
      <c r="D375" s="11"/>
      <c r="E375" s="11"/>
      <c r="F375" s="11"/>
      <c r="G375" s="11"/>
      <c r="H375" s="11"/>
      <c r="I375" s="11"/>
    </row>
    <row r="376" spans="2:9" ht="20" customHeight="1" x14ac:dyDescent="0.4">
      <c r="B376" s="70" t="s">
        <v>40</v>
      </c>
      <c r="C376" s="11"/>
      <c r="D376" s="11"/>
      <c r="E376" s="11"/>
      <c r="F376" s="11"/>
      <c r="G376" s="11"/>
      <c r="H376" s="11"/>
      <c r="I376" s="11"/>
    </row>
    <row r="377" spans="2:9" ht="20" customHeight="1" x14ac:dyDescent="0.4"/>
  </sheetData>
  <mergeCells count="63">
    <mergeCell ref="B240:B241"/>
    <mergeCell ref="B276:B277"/>
    <mergeCell ref="B372:B373"/>
    <mergeCell ref="H2:I2"/>
    <mergeCell ref="B354:B355"/>
    <mergeCell ref="B360:B361"/>
    <mergeCell ref="B366:B367"/>
    <mergeCell ref="B318:B319"/>
    <mergeCell ref="B324:B325"/>
    <mergeCell ref="B330:B331"/>
    <mergeCell ref="B336:B337"/>
    <mergeCell ref="B192:B193"/>
    <mergeCell ref="B198:B199"/>
    <mergeCell ref="B204:B205"/>
    <mergeCell ref="B210:B211"/>
    <mergeCell ref="B348:B349"/>
    <mergeCell ref="B288:B289"/>
    <mergeCell ref="B294:B295"/>
    <mergeCell ref="B300:B301"/>
    <mergeCell ref="B306:B307"/>
    <mergeCell ref="B252:B253"/>
    <mergeCell ref="B258:B259"/>
    <mergeCell ref="B264:B265"/>
    <mergeCell ref="B270:B271"/>
    <mergeCell ref="B222:B223"/>
    <mergeCell ref="B228:B229"/>
    <mergeCell ref="B234:B235"/>
    <mergeCell ref="B90:B91"/>
    <mergeCell ref="B102:B103"/>
    <mergeCell ref="B108:B109"/>
    <mergeCell ref="B114:B115"/>
    <mergeCell ref="B120:B121"/>
    <mergeCell ref="B6:B7"/>
    <mergeCell ref="B36:B37"/>
    <mergeCell ref="B66:B67"/>
    <mergeCell ref="B96:B97"/>
    <mergeCell ref="B24:B25"/>
    <mergeCell ref="B30:B31"/>
    <mergeCell ref="B12:B13"/>
    <mergeCell ref="B18:B19"/>
    <mergeCell ref="B42:B43"/>
    <mergeCell ref="B48:B49"/>
    <mergeCell ref="B54:B55"/>
    <mergeCell ref="B60:B61"/>
    <mergeCell ref="B72:B73"/>
    <mergeCell ref="B78:B79"/>
    <mergeCell ref="B84:B85"/>
    <mergeCell ref="B282:B283"/>
    <mergeCell ref="B312:B313"/>
    <mergeCell ref="B342:B343"/>
    <mergeCell ref="B126:B127"/>
    <mergeCell ref="B156:B157"/>
    <mergeCell ref="B186:B187"/>
    <mergeCell ref="B216:B217"/>
    <mergeCell ref="B246:B247"/>
    <mergeCell ref="B132:B133"/>
    <mergeCell ref="B138:B139"/>
    <mergeCell ref="B144:B145"/>
    <mergeCell ref="B150:B151"/>
    <mergeCell ref="B162:B163"/>
    <mergeCell ref="B168:B169"/>
    <mergeCell ref="B174:B175"/>
    <mergeCell ref="B180:B181"/>
  </mergeCells>
  <conditionalFormatting sqref="C6:I6 C12:I12 C18:I18 C24:I24 C30:E30 C36:I36 C42:I42 C48:I48 C54:I54 C60:F60 C66:I66 C72:I72 C78:I78 C84:I84 C90:I90 C96:I96 C102:I102 C108:I108 C114:I114 C120:D120 C126:I126 C132:I132 C138:I138 C144:I144 C150:G150 C156:I156 C162:I162 C168:I168 C174:I174 C180:I180 C186:I186 C192:I192 C198:I198 C204:I204 C210:E210 C216:I216 C222:I222 C228:I228 C234:I234 C252:I252 C240:I240 C246:I246 C258:I258 C264:I264 C270:I270 C276 C282:I282 C288:I288 C294:I294 C300:I300 C306:F306 C312:I312 C318:I318 C324:I324 C330:I330 C336:H336 C348:I348 I342 C354:I354 C360:I360 C366:I366 C372:D372">
    <cfRule type="expression" dxfId="108" priority="464">
      <formula>NOT(ISNUMBER(C6))</formula>
    </cfRule>
  </conditionalFormatting>
  <conditionalFormatting sqref="C7:I7 C37:E37 C67:F67 C97:I97 C127:I127 C157:G157 C187:I187 C217:I217 C247:I247 C283:I283 C313:I313 C343:I343 C13:I13 C19:I19 C25:I25 C31:I31 C55:I55 C61:I61 C73:I73 C79:I79 C85:I85 C91:I91 C103:I103 C109:I109 C115:I115 C121:I121 C133:I133 C139:I139 C145:I145 C151:I151 C163:I163 C169:I169 C175:I175 C181:I181 C193:I193 C199:I199 C205:I205 C211:I211 C223:I223 C229:I229 C235:I235 C253:I253 C241:I241 C259:I259 C265:I265 C271:I271 C277:I277 C289:I289 C295:I295 C301:I301 C307:I307 C319:I319 C325:I325 C331:I331 C337:I337 C349:I349 C355:I355 C361:I361 C367:I367 C373:I373">
    <cfRule type="expression" dxfId="107" priority="459" stopIfTrue="1">
      <formula>NOT(ISNUMBER(C6))</formula>
    </cfRule>
    <cfRule type="expression" dxfId="106" priority="463">
      <formula>OR(COUNTIF(C8:C10,1)&gt;1,COUNTIF(C8:C10,2)&gt;1,COUNTIF(C8:C10,3)&gt;1)</formula>
    </cfRule>
  </conditionalFormatting>
  <conditionalFormatting sqref="C8:I10 C14:I16 C20:I22 C26:I28 C32:E34 D38:I40 C56:I58 C62:F64 D68:I70 C74:I76 C80:I82 C86:I88 C92:I94 C98:I100 C104:I106 C110:I112 C116:I118 C122:D124 D128:I130 C134:I136 C140:I142 C146:I148 C152:G154 D158:I160 C164:I166 C170:I172 C176:I178 C182:I184 C188:I190 C194:I196 C200:I202 C206:I208 C212:E214 D218:I220 C224:I226 C230:I232 C236:I238 C254:I256 C242:I244 C248:I250 C260:I262 C266:I268 C272:I274 C278:C280 D284:I286 C290:I292 C296:I298 C302:I304 C308:F310 D314:I316 C320:I322 C326:I328 C332:I334 C338:H340 I344:I346 C350:I352 C356:I358 C362:I364 C368:I370 C374:D376">
    <cfRule type="cellIs" dxfId="105" priority="460" stopIfTrue="1" operator="equal">
      <formula>1</formula>
    </cfRule>
    <cfRule type="cellIs" dxfId="104" priority="461" stopIfTrue="1" operator="equal">
      <formula>2</formula>
    </cfRule>
    <cfRule type="cellIs" dxfId="103" priority="462" operator="equal">
      <formula>3</formula>
    </cfRule>
  </conditionalFormatting>
  <conditionalFormatting sqref="C38:C40 C68:C70 C128:C130 C158:C160 C218:C220 C284:C286 C314:C316">
    <cfRule type="cellIs" dxfId="102" priority="456" stopIfTrue="1" operator="equal">
      <formula>1</formula>
    </cfRule>
    <cfRule type="cellIs" dxfId="101" priority="457" stopIfTrue="1" operator="equal">
      <formula>2</formula>
    </cfRule>
    <cfRule type="cellIs" dxfId="100" priority="458" operator="equal">
      <formula>3</formula>
    </cfRule>
  </conditionalFormatting>
  <conditionalFormatting sqref="C24:I24">
    <cfRule type="expression" dxfId="99" priority="455">
      <formula>NOT(ISNUMBER(C24))</formula>
    </cfRule>
  </conditionalFormatting>
  <conditionalFormatting sqref="C30:I30">
    <cfRule type="expression" dxfId="98" priority="446">
      <formula>NOT(ISNUMBER(C30))</formula>
    </cfRule>
  </conditionalFormatting>
  <conditionalFormatting sqref="F32:I34">
    <cfRule type="cellIs" dxfId="97" priority="442" stopIfTrue="1" operator="equal">
      <formula>1</formula>
    </cfRule>
    <cfRule type="cellIs" dxfId="96" priority="443" stopIfTrue="1" operator="equal">
      <formula>2</formula>
    </cfRule>
    <cfRule type="cellIs" dxfId="95" priority="444" operator="equal">
      <formula>3</formula>
    </cfRule>
  </conditionalFormatting>
  <conditionalFormatting sqref="C12:I12">
    <cfRule type="expression" dxfId="94" priority="437">
      <formula>NOT(ISNUMBER(C12))</formula>
    </cfRule>
  </conditionalFormatting>
  <conditionalFormatting sqref="C18:I18">
    <cfRule type="expression" dxfId="93" priority="428">
      <formula>NOT(ISNUMBER(C18))</formula>
    </cfRule>
  </conditionalFormatting>
  <conditionalFormatting sqref="C54:I54">
    <cfRule type="expression" dxfId="92" priority="419">
      <formula>NOT(ISNUMBER(C54))</formula>
    </cfRule>
  </conditionalFormatting>
  <conditionalFormatting sqref="C60:I60">
    <cfRule type="expression" dxfId="91" priority="410">
      <formula>NOT(ISNUMBER(C60))</formula>
    </cfRule>
  </conditionalFormatting>
  <conditionalFormatting sqref="G62:I64">
    <cfRule type="cellIs" dxfId="90" priority="406" stopIfTrue="1" operator="equal">
      <formula>1</formula>
    </cfRule>
    <cfRule type="cellIs" dxfId="89" priority="407" stopIfTrue="1" operator="equal">
      <formula>2</formula>
    </cfRule>
    <cfRule type="cellIs" dxfId="88" priority="408" operator="equal">
      <formula>3</formula>
    </cfRule>
  </conditionalFormatting>
  <conditionalFormatting sqref="C42:I42">
    <cfRule type="expression" dxfId="87" priority="401">
      <formula>NOT(ISNUMBER(C42))</formula>
    </cfRule>
  </conditionalFormatting>
  <conditionalFormatting sqref="D44:I46">
    <cfRule type="cellIs" dxfId="86" priority="397" stopIfTrue="1" operator="equal">
      <formula>1</formula>
    </cfRule>
    <cfRule type="cellIs" dxfId="85" priority="398" stopIfTrue="1" operator="equal">
      <formula>2</formula>
    </cfRule>
    <cfRule type="cellIs" dxfId="84" priority="399" operator="equal">
      <formula>3</formula>
    </cfRule>
  </conditionalFormatting>
  <conditionalFormatting sqref="C44:C46">
    <cfRule type="cellIs" dxfId="83" priority="393" stopIfTrue="1" operator="equal">
      <formula>1</formula>
    </cfRule>
    <cfRule type="cellIs" dxfId="82" priority="394" stopIfTrue="1" operator="equal">
      <formula>2</formula>
    </cfRule>
    <cfRule type="cellIs" dxfId="81" priority="395" operator="equal">
      <formula>3</formula>
    </cfRule>
  </conditionalFormatting>
  <conditionalFormatting sqref="C48:I48">
    <cfRule type="expression" dxfId="80" priority="392">
      <formula>NOT(ISNUMBER(C48))</formula>
    </cfRule>
  </conditionalFormatting>
  <conditionalFormatting sqref="D50:I52">
    <cfRule type="cellIs" dxfId="79" priority="388" stopIfTrue="1" operator="equal">
      <formula>1</formula>
    </cfRule>
    <cfRule type="cellIs" dxfId="78" priority="389" stopIfTrue="1" operator="equal">
      <formula>2</formula>
    </cfRule>
    <cfRule type="cellIs" dxfId="77" priority="390" operator="equal">
      <formula>3</formula>
    </cfRule>
  </conditionalFormatting>
  <conditionalFormatting sqref="C50:C52">
    <cfRule type="cellIs" dxfId="76" priority="384" stopIfTrue="1" operator="equal">
      <formula>1</formula>
    </cfRule>
    <cfRule type="cellIs" dxfId="75" priority="385" stopIfTrue="1" operator="equal">
      <formula>2</formula>
    </cfRule>
    <cfRule type="cellIs" dxfId="74" priority="386" operator="equal">
      <formula>3</formula>
    </cfRule>
  </conditionalFormatting>
  <conditionalFormatting sqref="C84:I84">
    <cfRule type="expression" dxfId="73" priority="383">
      <formula>NOT(ISNUMBER(C84))</formula>
    </cfRule>
  </conditionalFormatting>
  <conditionalFormatting sqref="C90:I90">
    <cfRule type="expression" dxfId="72" priority="374">
      <formula>NOT(ISNUMBER(C90))</formula>
    </cfRule>
  </conditionalFormatting>
  <conditionalFormatting sqref="C72:I72">
    <cfRule type="expression" dxfId="71" priority="365">
      <formula>NOT(ISNUMBER(C72))</formula>
    </cfRule>
  </conditionalFormatting>
  <conditionalFormatting sqref="C78:I78">
    <cfRule type="expression" dxfId="70" priority="356">
      <formula>NOT(ISNUMBER(C78))</formula>
    </cfRule>
  </conditionalFormatting>
  <conditionalFormatting sqref="C114:I114">
    <cfRule type="expression" dxfId="69" priority="347">
      <formula>NOT(ISNUMBER(C114))</formula>
    </cfRule>
  </conditionalFormatting>
  <conditionalFormatting sqref="C120:I120">
    <cfRule type="expression" dxfId="68" priority="338">
      <formula>NOT(ISNUMBER(C120))</formula>
    </cfRule>
  </conditionalFormatting>
  <conditionalFormatting sqref="E122:I124">
    <cfRule type="cellIs" dxfId="67" priority="334" stopIfTrue="1" operator="equal">
      <formula>1</formula>
    </cfRule>
    <cfRule type="cellIs" dxfId="66" priority="335" stopIfTrue="1" operator="equal">
      <formula>2</formula>
    </cfRule>
    <cfRule type="cellIs" dxfId="65" priority="336" operator="equal">
      <formula>3</formula>
    </cfRule>
  </conditionalFormatting>
  <conditionalFormatting sqref="C102:I102">
    <cfRule type="expression" dxfId="64" priority="329">
      <formula>NOT(ISNUMBER(C102))</formula>
    </cfRule>
  </conditionalFormatting>
  <conditionalFormatting sqref="C108:I108">
    <cfRule type="expression" dxfId="63" priority="320">
      <formula>NOT(ISNUMBER(C108))</formula>
    </cfRule>
  </conditionalFormatting>
  <conditionalFormatting sqref="C144:I144">
    <cfRule type="expression" dxfId="62" priority="311">
      <formula>NOT(ISNUMBER(C144))</formula>
    </cfRule>
  </conditionalFormatting>
  <conditionalFormatting sqref="C150:I150">
    <cfRule type="expression" dxfId="61" priority="302">
      <formula>NOT(ISNUMBER(C150))</formula>
    </cfRule>
  </conditionalFormatting>
  <conditionalFormatting sqref="H152:I154">
    <cfRule type="cellIs" dxfId="60" priority="298" stopIfTrue="1" operator="equal">
      <formula>1</formula>
    </cfRule>
    <cfRule type="cellIs" dxfId="59" priority="299" stopIfTrue="1" operator="equal">
      <formula>2</formula>
    </cfRule>
    <cfRule type="cellIs" dxfId="58" priority="300" operator="equal">
      <formula>3</formula>
    </cfRule>
  </conditionalFormatting>
  <conditionalFormatting sqref="C132:I132">
    <cfRule type="expression" dxfId="57" priority="293">
      <formula>NOT(ISNUMBER(C132))</formula>
    </cfRule>
  </conditionalFormatting>
  <conditionalFormatting sqref="C138:I138">
    <cfRule type="expression" dxfId="56" priority="284">
      <formula>NOT(ISNUMBER(C138))</formula>
    </cfRule>
  </conditionalFormatting>
  <conditionalFormatting sqref="C174:I174">
    <cfRule type="expression" dxfId="55" priority="275">
      <formula>NOT(ISNUMBER(C174))</formula>
    </cfRule>
  </conditionalFormatting>
  <conditionalFormatting sqref="C180:I180">
    <cfRule type="expression" dxfId="54" priority="266">
      <formula>NOT(ISNUMBER(C180))</formula>
    </cfRule>
  </conditionalFormatting>
  <conditionalFormatting sqref="C162:I162">
    <cfRule type="expression" dxfId="53" priority="257">
      <formula>NOT(ISNUMBER(C162))</formula>
    </cfRule>
  </conditionalFormatting>
  <conditionalFormatting sqref="C168:I168">
    <cfRule type="expression" dxfId="52" priority="248">
      <formula>NOT(ISNUMBER(C168))</formula>
    </cfRule>
  </conditionalFormatting>
  <conditionalFormatting sqref="C204:I204">
    <cfRule type="expression" dxfId="51" priority="239">
      <formula>NOT(ISNUMBER(C204))</formula>
    </cfRule>
  </conditionalFormatting>
  <conditionalFormatting sqref="C210:I210">
    <cfRule type="expression" dxfId="50" priority="230">
      <formula>NOT(ISNUMBER(C210))</formula>
    </cfRule>
  </conditionalFormatting>
  <conditionalFormatting sqref="F212:I214">
    <cfRule type="cellIs" dxfId="49" priority="226" stopIfTrue="1" operator="equal">
      <formula>1</formula>
    </cfRule>
    <cfRule type="cellIs" dxfId="48" priority="227" stopIfTrue="1" operator="equal">
      <formula>2</formula>
    </cfRule>
    <cfRule type="cellIs" dxfId="47" priority="228" operator="equal">
      <formula>3</formula>
    </cfRule>
  </conditionalFormatting>
  <conditionalFormatting sqref="C192:I192">
    <cfRule type="expression" dxfId="46" priority="221">
      <formula>NOT(ISNUMBER(C192))</formula>
    </cfRule>
  </conditionalFormatting>
  <conditionalFormatting sqref="C198:I198">
    <cfRule type="expression" dxfId="45" priority="212">
      <formula>NOT(ISNUMBER(C198))</formula>
    </cfRule>
  </conditionalFormatting>
  <conditionalFormatting sqref="C360:I360">
    <cfRule type="expression" dxfId="44" priority="203">
      <formula>NOT(ISNUMBER(C360))</formula>
    </cfRule>
  </conditionalFormatting>
  <conditionalFormatting sqref="C366:I366">
    <cfRule type="expression" dxfId="43" priority="194">
      <formula>NOT(ISNUMBER(C366))</formula>
    </cfRule>
  </conditionalFormatting>
  <conditionalFormatting sqref="C348:I348">
    <cfRule type="expression" dxfId="42" priority="185">
      <formula>NOT(ISNUMBER(C348))</formula>
    </cfRule>
  </conditionalFormatting>
  <conditionalFormatting sqref="C354:I354">
    <cfRule type="expression" dxfId="41" priority="176">
      <formula>NOT(ISNUMBER(C354))</formula>
    </cfRule>
  </conditionalFormatting>
  <conditionalFormatting sqref="C330:I330">
    <cfRule type="expression" dxfId="40" priority="167">
      <formula>NOT(ISNUMBER(C330))</formula>
    </cfRule>
  </conditionalFormatting>
  <conditionalFormatting sqref="C336:I336">
    <cfRule type="expression" dxfId="39" priority="158">
      <formula>NOT(ISNUMBER(C336))</formula>
    </cfRule>
  </conditionalFormatting>
  <conditionalFormatting sqref="I338:I340">
    <cfRule type="cellIs" dxfId="38" priority="154" stopIfTrue="1" operator="equal">
      <formula>1</formula>
    </cfRule>
    <cfRule type="cellIs" dxfId="37" priority="155" stopIfTrue="1" operator="equal">
      <formula>2</formula>
    </cfRule>
    <cfRule type="cellIs" dxfId="36" priority="156" operator="equal">
      <formula>3</formula>
    </cfRule>
  </conditionalFormatting>
  <conditionalFormatting sqref="C318:I318">
    <cfRule type="expression" dxfId="35" priority="149">
      <formula>NOT(ISNUMBER(C318))</formula>
    </cfRule>
  </conditionalFormatting>
  <conditionalFormatting sqref="C324:I324">
    <cfRule type="expression" dxfId="34" priority="140">
      <formula>NOT(ISNUMBER(C324))</formula>
    </cfRule>
  </conditionalFormatting>
  <conditionalFormatting sqref="C300:I300">
    <cfRule type="expression" dxfId="33" priority="131">
      <formula>NOT(ISNUMBER(C300))</formula>
    </cfRule>
  </conditionalFormatting>
  <conditionalFormatting sqref="C306:I306">
    <cfRule type="expression" dxfId="32" priority="122">
      <formula>NOT(ISNUMBER(C306))</formula>
    </cfRule>
  </conditionalFormatting>
  <conditionalFormatting sqref="G308:I310">
    <cfRule type="cellIs" dxfId="31" priority="118" stopIfTrue="1" operator="equal">
      <formula>1</formula>
    </cfRule>
    <cfRule type="cellIs" dxfId="30" priority="119" stopIfTrue="1" operator="equal">
      <formula>2</formula>
    </cfRule>
    <cfRule type="cellIs" dxfId="29" priority="120" operator="equal">
      <formula>3</formula>
    </cfRule>
  </conditionalFormatting>
  <conditionalFormatting sqref="C288:I288">
    <cfRule type="expression" dxfId="28" priority="113">
      <formula>NOT(ISNUMBER(C288))</formula>
    </cfRule>
  </conditionalFormatting>
  <conditionalFormatting sqref="C294:I294">
    <cfRule type="expression" dxfId="27" priority="104">
      <formula>NOT(ISNUMBER(C294))</formula>
    </cfRule>
  </conditionalFormatting>
  <conditionalFormatting sqref="C264:I264">
    <cfRule type="expression" dxfId="26" priority="95">
      <formula>NOT(ISNUMBER(C264))</formula>
    </cfRule>
  </conditionalFormatting>
  <conditionalFormatting sqref="C270:I270">
    <cfRule type="expression" dxfId="25" priority="86">
      <formula>NOT(ISNUMBER(C270))</formula>
    </cfRule>
  </conditionalFormatting>
  <conditionalFormatting sqref="C252:I252">
    <cfRule type="expression" dxfId="24" priority="77">
      <formula>NOT(ISNUMBER(C252))</formula>
    </cfRule>
  </conditionalFormatting>
  <conditionalFormatting sqref="C258:I258">
    <cfRule type="expression" dxfId="23" priority="68">
      <formula>NOT(ISNUMBER(C258))</formula>
    </cfRule>
  </conditionalFormatting>
  <conditionalFormatting sqref="C234:I234">
    <cfRule type="expression" dxfId="22" priority="59">
      <formula>NOT(ISNUMBER(C234))</formula>
    </cfRule>
  </conditionalFormatting>
  <conditionalFormatting sqref="C222:I222">
    <cfRule type="expression" dxfId="21" priority="41">
      <formula>NOT(ISNUMBER(C222))</formula>
    </cfRule>
  </conditionalFormatting>
  <conditionalFormatting sqref="C228:I228">
    <cfRule type="expression" dxfId="20" priority="32">
      <formula>NOT(ISNUMBER(C228))</formula>
    </cfRule>
  </conditionalFormatting>
  <conditionalFormatting sqref="F37:G37 G67">
    <cfRule type="expression" dxfId="19" priority="470" stopIfTrue="1">
      <formula>NOT(ISNUMBER(F36))</formula>
    </cfRule>
    <cfRule type="expression" dxfId="18" priority="471">
      <formula>OR(COUNTIF(H38:H40,1)&gt;1,COUNTIF(H38:H40,2)&gt;1,COUNTIF(H38:H40,3)&gt;1)</formula>
    </cfRule>
  </conditionalFormatting>
  <conditionalFormatting sqref="C276:I276">
    <cfRule type="expression" dxfId="17" priority="23">
      <formula>NOT(ISNUMBER(C276))</formula>
    </cfRule>
  </conditionalFormatting>
  <conditionalFormatting sqref="D278:I280">
    <cfRule type="cellIs" dxfId="16" priority="19" stopIfTrue="1" operator="equal">
      <formula>1</formula>
    </cfRule>
    <cfRule type="cellIs" dxfId="15" priority="20" stopIfTrue="1" operator="equal">
      <formula>2</formula>
    </cfRule>
    <cfRule type="cellIs" dxfId="14" priority="21" operator="equal">
      <formula>3</formula>
    </cfRule>
  </conditionalFormatting>
  <conditionalFormatting sqref="C342:H342">
    <cfRule type="expression" dxfId="13" priority="14">
      <formula>NOT(ISNUMBER(C342))</formula>
    </cfRule>
  </conditionalFormatting>
  <conditionalFormatting sqref="C344:H346">
    <cfRule type="cellIs" dxfId="12" priority="11" stopIfTrue="1" operator="equal">
      <formula>1</formula>
    </cfRule>
    <cfRule type="cellIs" dxfId="11" priority="12" stopIfTrue="1" operator="equal">
      <formula>2</formula>
    </cfRule>
    <cfRule type="cellIs" dxfId="10" priority="13" operator="equal">
      <formula>3</formula>
    </cfRule>
  </conditionalFormatting>
  <conditionalFormatting sqref="C372:I372">
    <cfRule type="expression" dxfId="9" priority="4">
      <formula>NOT(ISNUMBER(C372))</formula>
    </cfRule>
  </conditionalFormatting>
  <conditionalFormatting sqref="E374:I376">
    <cfRule type="cellIs" dxfId="8" priority="1" stopIfTrue="1" operator="equal">
      <formula>1</formula>
    </cfRule>
    <cfRule type="cellIs" dxfId="7" priority="2" stopIfTrue="1" operator="equal">
      <formula>2</formula>
    </cfRule>
    <cfRule type="cellIs" dxfId="6" priority="3" operator="equal">
      <formula>3</formula>
    </cfRule>
  </conditionalFormatting>
  <conditionalFormatting sqref="H37:I37 H67:I67 H157:I157">
    <cfRule type="expression" dxfId="5" priority="582" stopIfTrue="1">
      <formula>NOT(ISNUMBER(H36))</formula>
    </cfRule>
    <cfRule type="expression" dxfId="4" priority="583">
      <formula>OR(COUNTIF(#REF!,1)&gt;1,COUNTIF(#REF!,2)&gt;1,COUNTIF(#REF!,3)&gt;1)</formula>
    </cfRule>
  </conditionalFormatting>
  <conditionalFormatting sqref="C43:I43">
    <cfRule type="expression" dxfId="3" priority="590" stopIfTrue="1">
      <formula>NOT(ISNUMBER(C42))</formula>
    </cfRule>
    <cfRule type="expression" dxfId="2" priority="591">
      <formula>OR(COUNTIF(#REF!,1)&gt;1,COUNTIF(#REF!,2)&gt;1,COUNTIF(#REF!,3)&gt;1)</formula>
    </cfRule>
  </conditionalFormatting>
  <conditionalFormatting sqref="C49:I49">
    <cfRule type="expression" dxfId="1" priority="592" stopIfTrue="1">
      <formula>NOT(ISNUMBER(C48))</formula>
    </cfRule>
    <cfRule type="expression" dxfId="0" priority="593">
      <formula>OR(COUNTIF(#REF!,1)&gt;1,COUNTIF(#REF!,2)&gt;1,COUNTIF(#REF!,3)&gt;1)</formula>
    </cfRule>
  </conditionalFormatting>
  <dataValidations disablePrompts="1" count="3">
    <dataValidation allowBlank="1" showInputMessage="1" showErrorMessage="1" promptTitle="Shift Work Calendar" sqref="A2" xr:uid="{00000000-0002-0000-0000-00000000000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95067F80-731D-448B-AC12-B75E4D82DB10}"/>
    <dataValidation allowBlank="1" showInputMessage="1" showErrorMessage="1" prompt="Type the year in this cell." sqref="H2" xr:uid="{D62D72C5-86F6-45D4-B90E-F7092325B2C2}"/>
  </dataValidations>
  <printOptions horizontalCentered="1"/>
  <pageMargins left="0.19685039370078741" right="0.11811023622047245" top="0.27559055118110237" bottom="0.19685039370078741" header="0.31496062992125984" footer="4.6062992125984259"/>
  <pageSetup scale="85" pageOrder="overThenDown" orientation="portrait" horizontalDpi="4294967293" r:id="rId1"/>
  <rowBreaks count="11" manualBreakCount="11">
    <brk id="35" min="1" max="8" man="1"/>
    <brk id="65" min="1" max="8" man="1"/>
    <brk id="95" min="1" max="8" man="1"/>
    <brk id="125" min="1" max="8" man="1"/>
    <brk id="155" min="1" max="8" man="1"/>
    <brk id="185" min="1" max="8" man="1"/>
    <brk id="215" min="1" max="8" man="1"/>
    <brk id="245" min="1" max="8" man="1"/>
    <brk id="281" min="1" max="8" man="1"/>
    <brk id="311" min="1" max="8" man="1"/>
    <brk id="341" min="1" max="8" man="1"/>
  </rowBreaks>
  <colBreaks count="1" manualBreakCount="1">
    <brk id="9" min="1" max="37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showGridLines="0" workbookViewId="0"/>
  </sheetViews>
  <sheetFormatPr baseColWidth="10" defaultColWidth="0" defaultRowHeight="21" customHeight="1" x14ac:dyDescent="0.4"/>
  <cols>
    <col min="1" max="1" width="3.69140625" style="1" customWidth="1"/>
    <col min="2" max="3" width="17.69140625" style="2" customWidth="1"/>
    <col min="4" max="6" width="20.69140625" style="8" customWidth="1"/>
    <col min="7" max="7" width="1.69140625" style="8" customWidth="1"/>
    <col min="8" max="8" width="3.69140625" style="1" customWidth="1"/>
    <col min="9" max="16384" width="8.921875" style="1" hidden="1"/>
  </cols>
  <sheetData>
    <row r="1" spans="2:8" ht="5" customHeight="1" x14ac:dyDescent="0.4"/>
    <row r="2" spans="2:8" s="61" customFormat="1" ht="60" customHeight="1" x14ac:dyDescent="1.1499999999999999">
      <c r="B2" s="62" t="s">
        <v>32</v>
      </c>
      <c r="C2" s="64"/>
      <c r="D2" s="65"/>
      <c r="E2" s="65"/>
      <c r="F2" s="65"/>
      <c r="G2" s="60"/>
      <c r="H2" s="61" t="s">
        <v>0</v>
      </c>
    </row>
    <row r="3" spans="2:8" ht="30" customHeight="1" x14ac:dyDescent="0.4"/>
    <row r="4" spans="2:8" s="9" customFormat="1" ht="20" customHeight="1" x14ac:dyDescent="0.4">
      <c r="B4" s="86" t="s">
        <v>23</v>
      </c>
      <c r="C4" s="87"/>
      <c r="D4" s="17" t="s">
        <v>8</v>
      </c>
      <c r="E4" s="17" t="s">
        <v>9</v>
      </c>
      <c r="F4" s="88" t="s">
        <v>10</v>
      </c>
      <c r="G4" s="89"/>
      <c r="H4" s="48"/>
    </row>
    <row r="5" spans="2:8" s="16" customFormat="1" ht="20" customHeight="1" x14ac:dyDescent="0.4">
      <c r="B5" s="86"/>
      <c r="C5" s="87"/>
      <c r="D5" s="52" t="s">
        <v>20</v>
      </c>
      <c r="E5" s="53" t="s">
        <v>21</v>
      </c>
      <c r="F5" s="90" t="s">
        <v>22</v>
      </c>
      <c r="G5" s="91"/>
      <c r="H5" s="40"/>
    </row>
    <row r="6" spans="2:8" s="40" customFormat="1" ht="5" customHeight="1" x14ac:dyDescent="0.4">
      <c r="B6" s="41"/>
      <c r="C6" s="41"/>
      <c r="D6" s="42"/>
      <c r="E6" s="42"/>
      <c r="F6" s="42"/>
      <c r="G6" s="42"/>
    </row>
    <row r="7" spans="2:8" ht="10" customHeight="1" x14ac:dyDescent="0.4">
      <c r="B7" s="21"/>
      <c r="C7" s="21"/>
      <c r="D7" s="21"/>
      <c r="E7" s="21"/>
      <c r="F7" s="21"/>
      <c r="G7" s="21"/>
      <c r="H7" s="37"/>
    </row>
    <row r="8" spans="2:8" ht="25" customHeight="1" x14ac:dyDescent="0.4">
      <c r="B8" s="80" t="s">
        <v>11</v>
      </c>
      <c r="C8" s="25" t="s">
        <v>33</v>
      </c>
      <c r="D8" s="18" t="s">
        <v>24</v>
      </c>
      <c r="E8" s="18" t="s">
        <v>24</v>
      </c>
      <c r="F8" s="18" t="s">
        <v>24</v>
      </c>
      <c r="G8" s="19"/>
      <c r="H8" s="37"/>
    </row>
    <row r="9" spans="2:8" ht="25" customHeight="1" x14ac:dyDescent="0.4">
      <c r="B9" s="81"/>
      <c r="C9" s="26" t="s">
        <v>12</v>
      </c>
      <c r="D9" s="18" t="s">
        <v>18</v>
      </c>
      <c r="E9" s="18" t="s">
        <v>18</v>
      </c>
      <c r="F9" s="18" t="s">
        <v>18</v>
      </c>
      <c r="G9" s="19"/>
      <c r="H9" s="37"/>
    </row>
    <row r="10" spans="2:8" ht="25" customHeight="1" x14ac:dyDescent="0.4">
      <c r="B10" s="82"/>
      <c r="C10" s="27" t="s">
        <v>34</v>
      </c>
      <c r="D10" s="18" t="s">
        <v>19</v>
      </c>
      <c r="E10" s="18" t="s">
        <v>19</v>
      </c>
      <c r="F10" s="18" t="s">
        <v>19</v>
      </c>
      <c r="G10" s="19"/>
      <c r="H10" s="37"/>
    </row>
    <row r="11" spans="2:8" ht="10" customHeight="1" x14ac:dyDescent="0.4">
      <c r="B11" s="34"/>
      <c r="C11" s="28"/>
      <c r="D11" s="19"/>
      <c r="E11" s="19"/>
      <c r="F11" s="19"/>
      <c r="G11" s="19"/>
      <c r="H11" s="37"/>
    </row>
    <row r="12" spans="2:8" s="37" customFormat="1" ht="5" customHeight="1" x14ac:dyDescent="0.4">
      <c r="B12" s="43"/>
      <c r="C12" s="45"/>
      <c r="D12" s="39"/>
      <c r="E12" s="39"/>
      <c r="F12" s="39"/>
      <c r="G12" s="39"/>
    </row>
    <row r="13" spans="2:8" ht="10" customHeight="1" x14ac:dyDescent="0.4">
      <c r="B13" s="35"/>
      <c r="C13" s="29"/>
      <c r="D13" s="20"/>
      <c r="E13" s="20"/>
      <c r="F13" s="20"/>
      <c r="G13" s="20"/>
      <c r="H13" s="37"/>
    </row>
    <row r="14" spans="2:8" ht="20" customHeight="1" x14ac:dyDescent="0.4">
      <c r="B14" s="83" t="s">
        <v>13</v>
      </c>
      <c r="C14" s="30" t="s">
        <v>33</v>
      </c>
      <c r="D14" s="18" t="s">
        <v>25</v>
      </c>
      <c r="E14" s="18" t="s">
        <v>25</v>
      </c>
      <c r="F14" s="18" t="s">
        <v>25</v>
      </c>
      <c r="G14" s="20"/>
      <c r="H14" s="37"/>
    </row>
    <row r="15" spans="2:8" ht="20" customHeight="1" x14ac:dyDescent="0.4">
      <c r="B15" s="84"/>
      <c r="C15" s="30" t="s">
        <v>12</v>
      </c>
      <c r="D15" s="18" t="s">
        <v>16</v>
      </c>
      <c r="E15" s="18" t="s">
        <v>16</v>
      </c>
      <c r="F15" s="18" t="s">
        <v>16</v>
      </c>
      <c r="G15" s="20"/>
    </row>
    <row r="16" spans="2:8" ht="20" customHeight="1" x14ac:dyDescent="0.4">
      <c r="B16" s="85"/>
      <c r="C16" s="30" t="s">
        <v>34</v>
      </c>
      <c r="D16" s="18" t="s">
        <v>27</v>
      </c>
      <c r="E16" s="18" t="s">
        <v>27</v>
      </c>
      <c r="F16" s="18" t="s">
        <v>27</v>
      </c>
      <c r="G16" s="20"/>
    </row>
    <row r="17" spans="2:8" ht="10" customHeight="1" x14ac:dyDescent="0.4">
      <c r="B17" s="35"/>
      <c r="C17" s="31"/>
      <c r="D17" s="20"/>
      <c r="E17" s="20"/>
      <c r="F17" s="20"/>
      <c r="G17" s="20"/>
    </row>
    <row r="18" spans="2:8" s="37" customFormat="1" ht="5" customHeight="1" x14ac:dyDescent="0.4">
      <c r="B18" s="43"/>
      <c r="C18" s="44"/>
      <c r="D18" s="39"/>
      <c r="E18" s="39"/>
      <c r="F18" s="39"/>
      <c r="G18" s="39"/>
    </row>
    <row r="19" spans="2:8" ht="10" customHeight="1" x14ac:dyDescent="0.4">
      <c r="B19" s="36"/>
      <c r="C19" s="32"/>
      <c r="D19" s="23"/>
      <c r="E19" s="23"/>
      <c r="F19" s="23"/>
      <c r="G19" s="23"/>
    </row>
    <row r="20" spans="2:8" ht="25" customHeight="1" x14ac:dyDescent="0.4">
      <c r="B20" s="77" t="s">
        <v>14</v>
      </c>
      <c r="C20" s="33" t="s">
        <v>33</v>
      </c>
      <c r="D20" s="18" t="s">
        <v>26</v>
      </c>
      <c r="E20" s="18" t="s">
        <v>26</v>
      </c>
      <c r="F20" s="18" t="s">
        <v>26</v>
      </c>
      <c r="G20" s="23"/>
    </row>
    <row r="21" spans="2:8" ht="25" customHeight="1" x14ac:dyDescent="0.4">
      <c r="B21" s="78"/>
      <c r="C21" s="33" t="s">
        <v>12</v>
      </c>
      <c r="D21" s="18" t="s">
        <v>17</v>
      </c>
      <c r="E21" s="18" t="s">
        <v>17</v>
      </c>
      <c r="F21" s="18" t="s">
        <v>17</v>
      </c>
      <c r="G21" s="23"/>
    </row>
    <row r="22" spans="2:8" ht="25" customHeight="1" x14ac:dyDescent="0.4">
      <c r="B22" s="79"/>
      <c r="C22" s="33" t="s">
        <v>34</v>
      </c>
      <c r="D22" s="18" t="s">
        <v>28</v>
      </c>
      <c r="E22" s="18" t="s">
        <v>28</v>
      </c>
      <c r="F22" s="18" t="s">
        <v>28</v>
      </c>
      <c r="G22" s="23"/>
    </row>
    <row r="23" spans="2:8" ht="10" customHeight="1" x14ac:dyDescent="0.4">
      <c r="B23" s="24"/>
      <c r="C23" s="24"/>
      <c r="D23" s="23"/>
      <c r="E23" s="23"/>
      <c r="F23" s="23"/>
      <c r="G23" s="23"/>
    </row>
    <row r="24" spans="2:8" s="37" customFormat="1" ht="5" customHeight="1" x14ac:dyDescent="0.4">
      <c r="B24" s="38"/>
      <c r="C24" s="38"/>
      <c r="D24" s="39"/>
      <c r="E24" s="39"/>
      <c r="F24" s="39"/>
      <c r="G24" s="39"/>
    </row>
    <row r="25" spans="2:8" ht="25" customHeight="1" x14ac:dyDescent="0.4">
      <c r="B25" s="46"/>
      <c r="C25" s="55" t="s">
        <v>37</v>
      </c>
      <c r="D25" s="22" t="s">
        <v>15</v>
      </c>
      <c r="E25" s="49" t="s">
        <v>15</v>
      </c>
      <c r="F25" s="75" t="s">
        <v>15</v>
      </c>
      <c r="G25" s="92"/>
    </row>
    <row r="26" spans="2:8" ht="25" customHeight="1" x14ac:dyDescent="0.4">
      <c r="B26" s="47"/>
      <c r="C26" s="55" t="s">
        <v>35</v>
      </c>
      <c r="D26" s="54">
        <f>DATE(CalendarYear,1,5)</f>
        <v>45296</v>
      </c>
      <c r="E26" s="50">
        <f>DATE(CalendarYear,1,15)</f>
        <v>45306</v>
      </c>
      <c r="F26" s="93">
        <f>DATE(CalendarYear,1,19)</f>
        <v>45310</v>
      </c>
      <c r="G26" s="94"/>
    </row>
    <row r="27" spans="2:8" ht="25" customHeight="1" x14ac:dyDescent="0.4">
      <c r="B27" s="47"/>
      <c r="C27" s="55" t="s">
        <v>36</v>
      </c>
      <c r="D27" s="22" t="s">
        <v>29</v>
      </c>
      <c r="E27" s="49" t="s">
        <v>30</v>
      </c>
      <c r="F27" s="75" t="s">
        <v>31</v>
      </c>
      <c r="G27" s="76"/>
      <c r="H27" s="51"/>
    </row>
  </sheetData>
  <mergeCells count="9">
    <mergeCell ref="F27:G27"/>
    <mergeCell ref="B20:B22"/>
    <mergeCell ref="B8:B10"/>
    <mergeCell ref="B14:B16"/>
    <mergeCell ref="B4:C5"/>
    <mergeCell ref="F4:G4"/>
    <mergeCell ref="F5:G5"/>
    <mergeCell ref="F25:G25"/>
    <mergeCell ref="F26:G26"/>
  </mergeCells>
  <dataValidations xWindow="529" yWindow="936" count="9">
    <dataValidation allowBlank="1" showInputMessage="1" showErrorMessage="1" prompt="In this tab, you can setup the:_x000a_- job description_x000a_- details for each shift_x000a_- shift pattern and start date_x000a__x000a_When shifts conflict here, they will be indicated in red highlight of the day of the week on the Shift Work Calendar tab." sqref="A1" xr:uid="{00000000-0002-0000-0100-000000000000}"/>
    <dataValidation allowBlank="1" showInputMessage="1" showErrorMessage="1" prompt="In these rows, enter details of Shift 1 for each Job" sqref="B8:B10" xr:uid="{00000000-0002-0000-0100-000002000000}"/>
    <dataValidation allowBlank="1" showInputMessage="1" showErrorMessage="1" prompt="In these rows, enter details of Shift 2 for each Job" sqref="B14:B16" xr:uid="{00000000-0002-0000-0100-000003000000}"/>
    <dataValidation allowBlank="1" showInputMessage="1" showErrorMessage="1" prompt="In these rows, enter details of Shift 3 for each Job" sqref="B20:B22" xr:uid="{00000000-0002-0000-0100-000004000000}"/>
    <dataValidation allowBlank="1" showInputMessage="1" showErrorMessage="1" prompt="Set the shift pattern by using the Code letters of the different Shifts" sqref="D27:F27" xr:uid="{00000000-0002-0000-0100-000005000000}"/>
    <dataValidation allowBlank="1" showInputMessage="1" showErrorMessage="1" prompt="In this row, enter the shift shift pattern by using the Code letters of the different Shifts" sqref="C27" xr:uid="{00000000-0002-0000-0100-000006000000}"/>
    <dataValidation allowBlank="1" showInputMessage="1" showErrorMessage="1" prompt="In this row, enter the Start Date of the Shift Pattern for each Job" sqref="C26" xr:uid="{00000000-0002-0000-0100-000007000000}"/>
    <dataValidation allowBlank="1" showInputMessage="1" showErrorMessage="1" prompt="Make sure to use only one letter as Shift Code" sqref="D9:F9 D21:F21 D15:F15" xr:uid="{00000000-0002-0000-0100-000008000000}"/>
    <dataValidation allowBlank="1" showInputMessage="1" showErrorMessage="1" prompt="In this row, type in a description for each of the Jobs" sqref="B4" xr:uid="{00000000-0002-0000-0100-000001000000}"/>
  </dataValidations>
  <pageMargins left="0.3" right="0.3" top="0.3" bottom="0.3" header="0.3" footer="0.3"/>
  <pageSetup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01DBFF-3B14-437A-9685-CED4B722E31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13656978-1EED-4391-93B8-108D32171C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9EE977-17D7-4428-989B-25E9E0122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TM89105255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24</vt:i4>
      </vt:variant>
    </vt:vector>
  </HeadingPairs>
  <TitlesOfParts>
    <vt:vector size="26" baseType="lpstr">
      <vt:lpstr>Shift work calendar</vt:lpstr>
      <vt:lpstr>Jobs and shifts</vt:lpstr>
      <vt:lpstr>'Shift work calendar'!Área_de_impresión</vt:lpstr>
      <vt:lpstr>CalendarYear</vt:lpstr>
      <vt:lpstr>Job1_DayOff_Code</vt:lpstr>
      <vt:lpstr>Job1_Name</vt:lpstr>
      <vt:lpstr>Job1_Pattern</vt:lpstr>
      <vt:lpstr>Job1_Shift1_Code</vt:lpstr>
      <vt:lpstr>Job1_Shift2_Code</vt:lpstr>
      <vt:lpstr>Job1_Shift3_Code</vt:lpstr>
      <vt:lpstr>Job1_StartDate</vt:lpstr>
      <vt:lpstr>Job2_DayOff_Code</vt:lpstr>
      <vt:lpstr>Job2_Name</vt:lpstr>
      <vt:lpstr>Job2_Pattern</vt:lpstr>
      <vt:lpstr>Job2_Shift1_Code</vt:lpstr>
      <vt:lpstr>Job2_Shift2_Code</vt:lpstr>
      <vt:lpstr>Job2_Shift3_Code</vt:lpstr>
      <vt:lpstr>Job2_StartDate</vt:lpstr>
      <vt:lpstr>Job3_DayOff_Code</vt:lpstr>
      <vt:lpstr>Job3_Name</vt:lpstr>
      <vt:lpstr>Job3_Pattern</vt:lpstr>
      <vt:lpstr>Job3_Shift1_Code</vt:lpstr>
      <vt:lpstr>Job3_Shift2_Code</vt:lpstr>
      <vt:lpstr>Job3_Shift3_Code</vt:lpstr>
      <vt:lpstr>Job3_StartDate</vt:lpstr>
      <vt:lpstr>'Shift work calendar'!Títulos_a_imprimir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2023-05-23T06:24:40Z</dcterms:created>
  <dcterms:modified xsi:type="dcterms:W3CDTF">2024-01-13T22:20:00Z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